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DieseArbeitsmappe" defaultThemeVersion="124226"/>
  <bookViews>
    <workbookView xWindow="360" yWindow="630" windowWidth="14940" windowHeight="9045" tabRatio="700"/>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45621"/>
</workbook>
</file>

<file path=xl/calcChain.xml><?xml version="1.0" encoding="utf-8"?>
<calcChain xmlns="http://schemas.openxmlformats.org/spreadsheetml/2006/main">
  <c r="BI36" i="1" l="1"/>
  <c r="AY36" i="1"/>
  <c r="AO36" i="1"/>
  <c r="W36" i="1"/>
  <c r="M36" i="1"/>
  <c r="C36" i="1"/>
  <c r="BI16" i="1"/>
  <c r="AY16" i="1"/>
  <c r="AO16" i="1"/>
  <c r="D18" i="8" l="1"/>
  <c r="D20" i="4"/>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BV9" i="1" s="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8" i="1" l="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G33" i="4"/>
  <c r="G34" i="4"/>
  <c r="G35" i="4"/>
  <c r="G27" i="4"/>
  <c r="E28" i="4"/>
  <c r="F28" i="4"/>
  <c r="F29" i="4"/>
  <c r="F30" i="4"/>
  <c r="F31" i="4"/>
  <c r="F32" i="4"/>
  <c r="F33" i="4"/>
  <c r="F34" i="4"/>
  <c r="F35" i="4"/>
  <c r="F27" i="4"/>
  <c r="E29" i="4"/>
  <c r="E30" i="4"/>
  <c r="E31" i="4"/>
  <c r="E32" i="4"/>
  <c r="E33" i="4"/>
  <c r="E34" i="4"/>
  <c r="E35" i="4"/>
  <c r="H35" i="4" s="1"/>
  <c r="E27" i="4"/>
  <c r="H27" i="4" s="1"/>
  <c r="H29" i="4"/>
  <c r="H32" i="4"/>
  <c r="H33"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I10" i="2"/>
  <c r="E8" i="2"/>
  <c r="G6" i="2"/>
  <c r="G9" i="2"/>
  <c r="CJ8" i="7"/>
  <c r="CJ6" i="7"/>
  <c r="CJ4" i="7"/>
  <c r="CJ2" i="7"/>
  <c r="CJ3" i="7"/>
  <c r="CJ5" i="7"/>
  <c r="CJ9" i="7"/>
  <c r="CJ7" i="7"/>
  <c r="CJ1" i="7"/>
  <c r="BY1" i="7"/>
  <c r="H30" i="4"/>
  <c r="BX3" i="7"/>
  <c r="BZ2" i="7"/>
  <c r="H34" i="4"/>
  <c r="K26" i="2" l="1"/>
  <c r="G28" i="2"/>
  <c r="G25" i="2"/>
  <c r="G7" i="2"/>
  <c r="C6" i="2"/>
  <c r="E12" i="2"/>
  <c r="E11" i="2"/>
  <c r="G12" i="2"/>
  <c r="D9" i="8"/>
  <c r="C25" i="2"/>
  <c r="C30" i="2"/>
  <c r="K10" i="2"/>
  <c r="C8" i="2"/>
  <c r="C14" i="2"/>
  <c r="G11" i="2"/>
  <c r="I9" i="2"/>
  <c r="E6" i="2"/>
  <c r="L17" i="1" s="1"/>
  <c r="G13" i="2"/>
  <c r="I11" i="2"/>
  <c r="E7" i="2"/>
  <c r="I13" i="2"/>
  <c r="I8" i="2"/>
  <c r="I26" i="2"/>
  <c r="E29" i="2"/>
  <c r="K30" i="2"/>
  <c r="K9" i="2"/>
  <c r="C26" i="2"/>
  <c r="K27" i="2"/>
  <c r="C11" i="2"/>
  <c r="E14" i="2"/>
  <c r="C9" i="2"/>
  <c r="G8" i="2"/>
  <c r="BI37" i="1" s="1"/>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11" i="1"/>
  <c r="BT5" i="1"/>
  <c r="AH28" i="1"/>
  <c r="AH32" i="1"/>
  <c r="AI25" i="1"/>
  <c r="BT32" i="1"/>
  <c r="BT26" i="1"/>
  <c r="BT6" i="1"/>
  <c r="BT10" i="1"/>
  <c r="BT14" i="1"/>
  <c r="AH27" i="1"/>
  <c r="AH31" i="1"/>
  <c r="AH25" i="1"/>
  <c r="BT31" i="1"/>
  <c r="BT25" i="1"/>
  <c r="BU28" i="1"/>
  <c r="BT9" i="1"/>
  <c r="BT13" i="1"/>
  <c r="AH26" i="1"/>
  <c r="AH30" i="1"/>
  <c r="AH34" i="1"/>
  <c r="BT30" i="1"/>
  <c r="BT34" i="1"/>
  <c r="BT28" i="1"/>
  <c r="BT8" i="1"/>
  <c r="BT12" i="1"/>
  <c r="AH29" i="1"/>
  <c r="AH33" i="1"/>
  <c r="BT29" i="1"/>
  <c r="BT33" i="1"/>
  <c r="BT27" i="1"/>
  <c r="T17" i="1"/>
  <c r="K17" i="1"/>
  <c r="BZ9" i="7"/>
  <c r="BU8" i="1"/>
  <c r="BU25" i="1"/>
  <c r="BU31" i="1"/>
  <c r="BU29" i="1"/>
  <c r="BU27" i="1"/>
  <c r="BU10" i="1"/>
  <c r="BU7" i="1"/>
  <c r="BU30" i="1"/>
  <c r="BU26" i="1"/>
  <c r="BU9" i="1"/>
  <c r="BU11" i="1"/>
  <c r="AI27" i="1"/>
  <c r="AI30" i="1"/>
  <c r="AI26" i="1"/>
  <c r="AI29" i="1"/>
  <c r="AI28" i="1"/>
  <c r="AI31"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BE37" i="1" l="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G19" i="1" s="1"/>
  <c r="AE18" i="1"/>
  <c r="K19" i="1" s="1"/>
  <c r="X18" i="1"/>
  <c r="D19" i="1" s="1"/>
  <c r="AB18" i="1"/>
  <c r="H19" i="1" s="1"/>
  <c r="AF18" i="1"/>
  <c r="L19" i="1" s="1"/>
  <c r="AH11" i="1"/>
  <c r="AH7" i="1"/>
  <c r="AH12" i="1"/>
  <c r="AH8" i="1"/>
  <c r="Z17" i="1"/>
  <c r="AD17" i="1"/>
  <c r="AA17" i="1"/>
  <c r="AE17" i="1"/>
  <c r="AI14" i="1"/>
  <c r="AI12" i="1"/>
  <c r="AI8" i="1"/>
  <c r="AH13" i="1"/>
  <c r="AI9" i="1"/>
  <c r="Y18" i="1"/>
  <c r="E19" i="1" s="1"/>
  <c r="AC18" i="1"/>
  <c r="I19" i="1" s="1"/>
  <c r="Z18" i="1"/>
  <c r="AD18" i="1"/>
  <c r="J19" i="1" s="1"/>
  <c r="AH9" i="1"/>
  <c r="AH14" i="1"/>
  <c r="AH10" i="1"/>
  <c r="AH6" i="1"/>
  <c r="H36" i="4"/>
  <c r="BT15" i="1"/>
  <c r="BT35" i="1"/>
  <c r="AH35" i="1"/>
  <c r="BU35" i="1"/>
  <c r="BW8" i="7"/>
  <c r="BQ3" i="7"/>
  <c r="J32" i="4"/>
  <c r="BW1" i="7"/>
  <c r="BW7" i="7"/>
  <c r="BW5" i="7"/>
  <c r="BW3" i="7"/>
  <c r="BW9" i="7"/>
  <c r="H39" i="8"/>
  <c r="BW4" i="7"/>
  <c r="BW2" i="7"/>
  <c r="BQ7" i="7"/>
  <c r="BQ9" i="7"/>
  <c r="BQ2" i="7"/>
  <c r="H42" i="1" l="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<sst xmlns="http://schemas.openxmlformats.org/spreadsheetml/2006/main" count="416" uniqueCount="235">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</sst>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000\ 000\ 00"/>
    <numFmt numFmtId="166" formatCode="\B\L\Z\ 000\ 000\ 00"/>
    <numFmt numFmtId="167"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43"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4"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43" fontId="3" fillId="0" borderId="4" xfId="1" applyFont="1" applyBorder="1"/>
    <xf numFmtId="1" fontId="4" fillId="0" borderId="4" xfId="0" applyNumberFormat="1" applyFont="1" applyFill="1" applyBorder="1"/>
    <xf numFmtId="43"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43" fontId="0" fillId="0" borderId="0" xfId="1" applyFont="1" applyAlignment="1">
      <alignment horizontal="right" wrapText="1"/>
    </xf>
    <xf numFmtId="43" fontId="0" fillId="0" borderId="0" xfId="1" applyFont="1" applyBorder="1" applyAlignment="1"/>
    <xf numFmtId="167"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4"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5" fontId="1" fillId="2" borderId="16" xfId="0" applyNumberFormat="1" applyFont="1" applyFill="1" applyBorder="1" applyAlignment="1" applyProtection="1">
      <alignment horizontal="left"/>
      <protection locked="0"/>
    </xf>
    <xf numFmtId="165"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0" fontId="1" fillId="2" borderId="16" xfId="0" applyFont="1" applyFill="1" applyBorder="1" applyAlignment="1" applyProtection="1">
      <alignment horizontal="left"/>
      <protection locked="0"/>
    </xf>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0" fillId="0" borderId="0" xfId="0" applyAlignment="1">
      <alignment horizontal="left" shrinkToFi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7" fillId="0" borderId="0" xfId="0" applyFont="1" applyAlignment="1">
      <alignment horizontal="left" vertical="top" wrapText="1"/>
    </xf>
    <xf numFmtId="0" fontId="0" fillId="0" borderId="0" xfId="0" applyAlignment="1">
      <alignment horizontal="left"/>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0" fontId="4" fillId="0" borderId="0" xfId="0" applyFont="1" applyAlignment="1">
      <alignment horizontal="left" vertical="top" wrapText="1"/>
    </xf>
    <xf numFmtId="14" fontId="0" fillId="0" borderId="0" xfId="0" applyNumberFormat="1" applyFill="1" applyAlignment="1">
      <alignment horizontal="left" vertical="top" wrapText="1"/>
    </xf>
    <xf numFmtId="166"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4"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tabSelected="1"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111</v>
      </c>
      <c r="C1" s="47">
        <v>43062</v>
      </c>
    </row>
    <row r="2" spans="1:3" ht="25.5" x14ac:dyDescent="0.2">
      <c r="A2" s="323" t="s">
        <v>218</v>
      </c>
      <c r="B2" s="330" t="s">
        <v>151</v>
      </c>
      <c r="C2" s="331"/>
    </row>
    <row r="3" spans="1:3" x14ac:dyDescent="0.2">
      <c r="A3" s="114"/>
      <c r="B3" s="114"/>
    </row>
    <row r="4" spans="1:3" ht="15.75" x14ac:dyDescent="0.2">
      <c r="A4" s="115"/>
      <c r="B4" s="332"/>
      <c r="C4" s="333"/>
    </row>
    <row r="5" spans="1:3" ht="30.6" customHeight="1" x14ac:dyDescent="0.2">
      <c r="A5" s="334" t="s">
        <v>214</v>
      </c>
      <c r="B5" s="335"/>
      <c r="C5" s="335"/>
    </row>
    <row r="6" spans="1:3" x14ac:dyDescent="0.2">
      <c r="A6" s="338" t="s">
        <v>110</v>
      </c>
      <c r="B6" s="335"/>
      <c r="C6" s="335"/>
    </row>
    <row r="7" spans="1:3" ht="25.5" customHeight="1" x14ac:dyDescent="0.2">
      <c r="A7" s="336" t="s">
        <v>112</v>
      </c>
      <c r="B7" s="336"/>
      <c r="C7" s="336"/>
    </row>
    <row r="8" spans="1:3" x14ac:dyDescent="0.2">
      <c r="A8" s="342" t="s">
        <v>215</v>
      </c>
      <c r="B8" s="340"/>
      <c r="C8" s="340"/>
    </row>
    <row r="9" spans="1:3" ht="25.5" customHeight="1" x14ac:dyDescent="0.2">
      <c r="A9" s="339" t="s">
        <v>109</v>
      </c>
      <c r="B9" s="340"/>
      <c r="C9" s="340"/>
    </row>
    <row r="10" spans="1:3" x14ac:dyDescent="0.2">
      <c r="A10" s="342" t="s">
        <v>216</v>
      </c>
      <c r="B10" s="340"/>
      <c r="C10" s="340"/>
    </row>
    <row r="11" spans="1:3" x14ac:dyDescent="0.2">
      <c r="A11" s="339" t="s">
        <v>59</v>
      </c>
      <c r="B11" s="340"/>
      <c r="C11" s="340"/>
    </row>
    <row r="12" spans="1:3" x14ac:dyDescent="0.2">
      <c r="A12" s="339" t="s">
        <v>113</v>
      </c>
      <c r="B12" s="340"/>
      <c r="C12" s="340"/>
    </row>
    <row r="13" spans="1:3" ht="42" customHeight="1" x14ac:dyDescent="0.2">
      <c r="A13" s="339"/>
      <c r="B13" s="340"/>
      <c r="C13" s="340"/>
    </row>
    <row r="14" spans="1:3" x14ac:dyDescent="0.2">
      <c r="A14" s="341" t="s">
        <v>217</v>
      </c>
      <c r="B14" s="341"/>
      <c r="C14" s="341"/>
    </row>
    <row r="15" spans="1:3" x14ac:dyDescent="0.2">
      <c r="A15" s="116"/>
      <c r="B15" s="48"/>
    </row>
    <row r="16" spans="1:3" ht="25.5" customHeight="1" x14ac:dyDescent="0.2">
      <c r="A16" s="337" t="s">
        <v>114</v>
      </c>
      <c r="B16" s="337"/>
      <c r="C16" s="337"/>
    </row>
    <row r="17" spans="1:2" x14ac:dyDescent="0.2">
      <c r="A17" s="114"/>
      <c r="B17" s="114"/>
    </row>
    <row r="18" spans="1:2" x14ac:dyDescent="0.2">
      <c r="A18" s="48"/>
    </row>
  </sheetData>
  <sheetProtection password="9FF7"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F9" sqref="F9:G9"/>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6.5703125" customWidth="1"/>
    <col min="7" max="7" width="20.5703125" customWidth="1"/>
  </cols>
  <sheetData>
    <row r="1" spans="1:10" ht="15.75" x14ac:dyDescent="0.25">
      <c r="A1" s="359" t="s">
        <v>219</v>
      </c>
      <c r="B1" s="360"/>
      <c r="C1" s="360"/>
      <c r="D1" s="360"/>
      <c r="E1" s="360"/>
    </row>
    <row r="3" spans="1:10" x14ac:dyDescent="0.2">
      <c r="A3" s="45" t="s">
        <v>35</v>
      </c>
      <c r="B3" s="345"/>
      <c r="C3" s="346"/>
      <c r="E3" s="45" t="s">
        <v>220</v>
      </c>
      <c r="F3" s="345"/>
      <c r="G3" s="346"/>
    </row>
    <row r="4" spans="1:10" x14ac:dyDescent="0.2">
      <c r="A4" s="44" t="s">
        <v>36</v>
      </c>
      <c r="B4" s="361"/>
      <c r="C4" s="348"/>
      <c r="E4" s="44" t="s">
        <v>36</v>
      </c>
      <c r="F4" s="361"/>
      <c r="G4" s="348"/>
    </row>
    <row r="5" spans="1:10" x14ac:dyDescent="0.2">
      <c r="A5" s="44" t="s">
        <v>21</v>
      </c>
      <c r="B5" s="353"/>
      <c r="C5" s="363"/>
      <c r="E5" s="44" t="s">
        <v>21</v>
      </c>
      <c r="F5" s="353"/>
      <c r="G5" s="354"/>
    </row>
    <row r="6" spans="1:10" x14ac:dyDescent="0.2">
      <c r="A6" s="44" t="s">
        <v>22</v>
      </c>
      <c r="B6" s="361"/>
      <c r="C6" s="348"/>
      <c r="E6" s="44" t="s">
        <v>22</v>
      </c>
      <c r="F6" s="361"/>
      <c r="G6" s="348"/>
    </row>
    <row r="7" spans="1:10" x14ac:dyDescent="0.2">
      <c r="A7" s="44" t="s">
        <v>43</v>
      </c>
      <c r="B7" s="361"/>
      <c r="C7" s="348"/>
      <c r="E7" s="44" t="s">
        <v>41</v>
      </c>
      <c r="F7" s="361"/>
      <c r="G7" s="348"/>
    </row>
    <row r="8" spans="1:10" x14ac:dyDescent="0.2">
      <c r="A8" s="43" t="s">
        <v>37</v>
      </c>
      <c r="B8" s="361"/>
      <c r="C8" s="348"/>
      <c r="E8" s="44" t="s">
        <v>149</v>
      </c>
      <c r="F8" s="362"/>
      <c r="G8" s="362"/>
    </row>
    <row r="9" spans="1:10" x14ac:dyDescent="0.2">
      <c r="A9" s="44" t="s">
        <v>38</v>
      </c>
      <c r="B9" s="353"/>
      <c r="C9" s="354"/>
      <c r="E9" s="43" t="s">
        <v>47</v>
      </c>
      <c r="F9" s="349">
        <v>1130.3800000000001</v>
      </c>
      <c r="G9" s="349"/>
    </row>
    <row r="10" spans="1:10" x14ac:dyDescent="0.2">
      <c r="A10" s="44" t="s">
        <v>39</v>
      </c>
      <c r="B10" s="353"/>
      <c r="C10" s="354"/>
      <c r="E10" s="43" t="s">
        <v>188</v>
      </c>
      <c r="F10" s="222">
        <v>59.39</v>
      </c>
      <c r="G10" s="222"/>
    </row>
    <row r="11" spans="1:10" x14ac:dyDescent="0.2">
      <c r="A11" s="44" t="s">
        <v>40</v>
      </c>
      <c r="B11" s="361"/>
      <c r="C11" s="348"/>
      <c r="E11" s="44" t="s">
        <v>46</v>
      </c>
      <c r="F11" s="350">
        <v>4.5</v>
      </c>
      <c r="G11" s="350"/>
    </row>
    <row r="12" spans="1:10" x14ac:dyDescent="0.2">
      <c r="E12" s="43" t="s">
        <v>48</v>
      </c>
      <c r="F12" s="353" t="s">
        <v>234</v>
      </c>
      <c r="G12" s="354"/>
    </row>
    <row r="13" spans="1:10" x14ac:dyDescent="0.2">
      <c r="E13" s="44" t="s">
        <v>143</v>
      </c>
      <c r="F13" s="347">
        <v>2018</v>
      </c>
      <c r="G13" s="348"/>
    </row>
    <row r="14" spans="1:10" x14ac:dyDescent="0.2">
      <c r="A14" s="45" t="s">
        <v>44</v>
      </c>
      <c r="B14" s="345"/>
      <c r="C14" s="346"/>
      <c r="E14" t="s">
        <v>142</v>
      </c>
      <c r="F14" s="358">
        <v>8</v>
      </c>
      <c r="G14" s="358"/>
    </row>
    <row r="15" spans="1:10" x14ac:dyDescent="0.2">
      <c r="A15" t="s">
        <v>116</v>
      </c>
      <c r="B15" s="345"/>
      <c r="C15" s="346"/>
      <c r="E15" s="201" t="s">
        <v>42</v>
      </c>
      <c r="F15" s="356"/>
      <c r="G15" s="357"/>
    </row>
    <row r="16" spans="1:10" x14ac:dyDescent="0.2">
      <c r="A16" s="285" t="s">
        <v>205</v>
      </c>
      <c r="B16" s="353"/>
      <c r="C16" s="354"/>
      <c r="E16" s="355"/>
      <c r="F16" s="355"/>
      <c r="G16" s="355"/>
      <c r="H16" s="54"/>
      <c r="I16" s="54"/>
      <c r="J16" s="54"/>
    </row>
    <row r="17" spans="1:10" x14ac:dyDescent="0.2">
      <c r="A17" s="285" t="s">
        <v>206</v>
      </c>
      <c r="B17" s="351"/>
      <c r="C17" s="352"/>
      <c r="E17" s="149"/>
      <c r="F17" s="283"/>
      <c r="G17" s="149"/>
      <c r="H17" s="54"/>
      <c r="I17" s="54"/>
      <c r="J17" s="54"/>
    </row>
    <row r="18" spans="1:10" x14ac:dyDescent="0.2">
      <c r="E18" s="343"/>
      <c r="F18" s="343"/>
      <c r="G18" s="343"/>
    </row>
    <row r="19" spans="1:10" x14ac:dyDescent="0.2">
      <c r="E19" s="149"/>
      <c r="F19" s="284"/>
      <c r="G19" s="149"/>
    </row>
    <row r="20" spans="1:10" x14ac:dyDescent="0.2">
      <c r="A20" s="1" t="s">
        <v>33</v>
      </c>
      <c r="E20" s="343"/>
      <c r="F20" s="344"/>
      <c r="G20" s="344"/>
    </row>
    <row r="21" spans="1:10" x14ac:dyDescent="0.2">
      <c r="A21" s="1"/>
    </row>
    <row r="22" spans="1:10" x14ac:dyDescent="0.2">
      <c r="A22" s="99"/>
      <c r="B22" s="99" t="s">
        <v>24</v>
      </c>
      <c r="C22" s="99" t="s">
        <v>45</v>
      </c>
      <c r="D22" s="99" t="s">
        <v>49</v>
      </c>
      <c r="E22" s="99" t="s">
        <v>25</v>
      </c>
      <c r="F22" s="99" t="s">
        <v>21</v>
      </c>
      <c r="G22" s="101" t="s">
        <v>22</v>
      </c>
    </row>
    <row r="23" spans="1:10" x14ac:dyDescent="0.2">
      <c r="A23" s="100" t="s">
        <v>221</v>
      </c>
      <c r="B23" s="278"/>
      <c r="C23" s="278"/>
      <c r="D23" s="278"/>
      <c r="E23" s="278"/>
      <c r="F23" s="286"/>
      <c r="G23" s="287"/>
    </row>
    <row r="24" spans="1:10" x14ac:dyDescent="0.2">
      <c r="A24" s="326" t="s">
        <v>23</v>
      </c>
      <c r="B24" s="327"/>
      <c r="C24" s="327"/>
      <c r="D24" s="327"/>
      <c r="E24" s="327"/>
      <c r="F24" s="328"/>
      <c r="G24" s="329"/>
    </row>
    <row r="25" spans="1:10" x14ac:dyDescent="0.2">
      <c r="A25" s="326" t="s">
        <v>26</v>
      </c>
      <c r="B25" s="327"/>
      <c r="C25" s="327"/>
      <c r="D25" s="327"/>
      <c r="E25" s="327"/>
      <c r="F25" s="328"/>
      <c r="G25" s="329"/>
    </row>
    <row r="26" spans="1:10" x14ac:dyDescent="0.2">
      <c r="A26" s="326" t="s">
        <v>27</v>
      </c>
      <c r="B26" s="327"/>
      <c r="C26" s="327"/>
      <c r="D26" s="327"/>
      <c r="E26" s="327"/>
      <c r="F26" s="328"/>
      <c r="G26" s="329"/>
    </row>
    <row r="27" spans="1:10" x14ac:dyDescent="0.2">
      <c r="A27" s="326" t="s">
        <v>28</v>
      </c>
      <c r="B27" s="327"/>
      <c r="C27" s="327"/>
      <c r="D27" s="327"/>
      <c r="E27" s="327"/>
      <c r="F27" s="328"/>
      <c r="G27" s="329"/>
    </row>
    <row r="28" spans="1:10" x14ac:dyDescent="0.2">
      <c r="A28" s="326" t="s">
        <v>29</v>
      </c>
      <c r="B28" s="327"/>
      <c r="C28" s="327"/>
      <c r="D28" s="327"/>
      <c r="E28" s="327"/>
      <c r="F28" s="328"/>
      <c r="G28" s="329"/>
    </row>
    <row r="29" spans="1:10" x14ac:dyDescent="0.2">
      <c r="A29" s="326" t="s">
        <v>30</v>
      </c>
      <c r="B29" s="327"/>
      <c r="C29" s="327"/>
      <c r="D29" s="327"/>
      <c r="E29" s="327"/>
      <c r="F29" s="328"/>
      <c r="G29" s="329"/>
    </row>
    <row r="30" spans="1:10" x14ac:dyDescent="0.2">
      <c r="A30" s="326" t="s">
        <v>31</v>
      </c>
      <c r="B30" s="327"/>
      <c r="C30" s="327"/>
      <c r="D30" s="327"/>
      <c r="E30" s="327"/>
      <c r="F30" s="328"/>
      <c r="G30" s="329"/>
    </row>
    <row r="31" spans="1:10" x14ac:dyDescent="0.2">
      <c r="A31" s="326" t="s">
        <v>32</v>
      </c>
      <c r="B31" s="327"/>
      <c r="C31" s="327"/>
      <c r="D31" s="327"/>
      <c r="E31" s="327"/>
      <c r="F31" s="328"/>
      <c r="G31" s="329"/>
    </row>
  </sheetData>
  <sheetProtection password="9FF7" sheet="1" objects="1" scenarios="1"/>
  <mergeCells count="29">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9:G9"/>
    <mergeCell ref="F11:G11"/>
    <mergeCell ref="B14:C14"/>
    <mergeCell ref="E18:G18"/>
    <mergeCell ref="B17:C17"/>
    <mergeCell ref="B16:C16"/>
    <mergeCell ref="E16:G16"/>
    <mergeCell ref="F15:G15"/>
    <mergeCell ref="F12:G12"/>
    <mergeCell ref="F14:G14"/>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2.75" x14ac:dyDescent="0.2"/>
  <cols>
    <col min="1" max="1" width="16.85546875" style="68" customWidth="1"/>
    <col min="2" max="2" width="6.5703125" style="96" bestFit="1" customWidth="1"/>
    <col min="3" max="3" width="14" style="2" customWidth="1"/>
    <col min="4" max="4" width="2.85546875" style="2" customWidth="1"/>
    <col min="5" max="5" width="22.42578125" style="68" customWidth="1"/>
    <col min="6" max="6" width="6.5703125" style="96" bestFit="1" customWidth="1"/>
    <col min="7" max="7" width="14" customWidth="1"/>
    <col min="8" max="8" width="2.5703125" customWidth="1"/>
    <col min="9" max="9" width="22.42578125" style="68" customWidth="1"/>
    <col min="10" max="10" width="6.5703125" style="96" bestFit="1" customWidth="1"/>
    <col min="11" max="11" width="14" customWidth="1"/>
  </cols>
  <sheetData>
    <row r="1" spans="1:11" ht="15.75" x14ac:dyDescent="0.25">
      <c r="A1" s="359" t="s">
        <v>17</v>
      </c>
      <c r="B1" s="360"/>
      <c r="C1" s="360"/>
      <c r="D1" s="360"/>
      <c r="E1" s="360"/>
      <c r="F1" s="92"/>
      <c r="G1" s="2"/>
      <c r="I1"/>
      <c r="J1" s="92"/>
      <c r="K1" s="2"/>
    </row>
    <row r="2" spans="1:11" ht="15.75" x14ac:dyDescent="0.25">
      <c r="A2" s="41"/>
      <c r="B2" s="92"/>
      <c r="E2" s="2"/>
      <c r="F2" s="92"/>
      <c r="G2" s="2"/>
      <c r="I2" s="2"/>
      <c r="J2" s="92"/>
      <c r="K2" s="2"/>
    </row>
    <row r="3" spans="1:11" x14ac:dyDescent="0.2">
      <c r="A3" s="1" t="s">
        <v>60</v>
      </c>
      <c r="B3" s="92"/>
      <c r="E3" s="25" t="s">
        <v>61</v>
      </c>
      <c r="F3" s="92"/>
      <c r="G3" s="2"/>
      <c r="I3" s="25" t="s">
        <v>164</v>
      </c>
      <c r="J3" s="92"/>
      <c r="K3" s="2"/>
    </row>
    <row r="4" spans="1:11" x14ac:dyDescent="0.2">
      <c r="A4" s="65" t="s">
        <v>75</v>
      </c>
      <c r="B4" s="93"/>
      <c r="C4" s="3" t="s">
        <v>18</v>
      </c>
      <c r="D4" s="4"/>
      <c r="E4" s="69" t="s">
        <v>76</v>
      </c>
      <c r="F4" s="93"/>
      <c r="G4" s="5" t="s">
        <v>18</v>
      </c>
      <c r="I4" s="69" t="s">
        <v>165</v>
      </c>
      <c r="J4" s="93"/>
      <c r="K4" s="5" t="s">
        <v>18</v>
      </c>
    </row>
    <row r="5" spans="1:11" x14ac:dyDescent="0.2">
      <c r="A5" s="66" t="s">
        <v>77</v>
      </c>
      <c r="B5" s="94"/>
      <c r="C5" s="6" t="s">
        <v>18</v>
      </c>
      <c r="D5" s="7"/>
      <c r="E5" s="70" t="s">
        <v>78</v>
      </c>
      <c r="F5" s="94"/>
      <c r="G5" s="8" t="s">
        <v>18</v>
      </c>
      <c r="I5" s="69" t="s">
        <v>166</v>
      </c>
      <c r="J5" s="94"/>
      <c r="K5" s="8" t="s">
        <v>18</v>
      </c>
    </row>
    <row r="6" spans="1:11" x14ac:dyDescent="0.2">
      <c r="A6" s="66" t="s">
        <v>79</v>
      </c>
      <c r="B6" s="94"/>
      <c r="C6" s="6" t="s">
        <v>18</v>
      </c>
      <c r="D6" s="7"/>
      <c r="E6" s="70" t="s">
        <v>80</v>
      </c>
      <c r="F6" s="94"/>
      <c r="G6" s="8" t="s">
        <v>18</v>
      </c>
      <c r="I6" s="69" t="s">
        <v>167</v>
      </c>
      <c r="J6" s="94"/>
      <c r="K6" s="8" t="s">
        <v>18</v>
      </c>
    </row>
    <row r="7" spans="1:11" x14ac:dyDescent="0.2">
      <c r="A7" s="66" t="s">
        <v>81</v>
      </c>
      <c r="B7" s="94"/>
      <c r="C7" s="6" t="s">
        <v>18</v>
      </c>
      <c r="D7" s="7"/>
      <c r="E7" s="70" t="s">
        <v>82</v>
      </c>
      <c r="F7" s="94"/>
      <c r="G7" s="8" t="s">
        <v>18</v>
      </c>
      <c r="I7" s="69" t="s">
        <v>168</v>
      </c>
      <c r="J7" s="94"/>
      <c r="K7" s="8" t="s">
        <v>18</v>
      </c>
    </row>
    <row r="8" spans="1:11" x14ac:dyDescent="0.2">
      <c r="A8" s="66" t="s">
        <v>83</v>
      </c>
      <c r="B8" s="94"/>
      <c r="C8" s="6" t="s">
        <v>18</v>
      </c>
      <c r="D8" s="7"/>
      <c r="E8" s="70" t="s">
        <v>84</v>
      </c>
      <c r="F8" s="94"/>
      <c r="G8" s="8" t="s">
        <v>18</v>
      </c>
      <c r="I8" s="69" t="s">
        <v>169</v>
      </c>
      <c r="J8" s="94"/>
      <c r="K8" s="8" t="s">
        <v>18</v>
      </c>
    </row>
    <row r="9" spans="1:11" x14ac:dyDescent="0.2">
      <c r="A9" s="66" t="s">
        <v>85</v>
      </c>
      <c r="B9" s="94"/>
      <c r="C9" s="6" t="s">
        <v>18</v>
      </c>
      <c r="D9" s="7"/>
      <c r="E9" s="70" t="s">
        <v>86</v>
      </c>
      <c r="F9" s="94"/>
      <c r="G9" s="8" t="s">
        <v>18</v>
      </c>
      <c r="I9" s="69" t="s">
        <v>170</v>
      </c>
      <c r="J9" s="94"/>
      <c r="K9" s="8" t="s">
        <v>18</v>
      </c>
    </row>
    <row r="10" spans="1:11" x14ac:dyDescent="0.2">
      <c r="A10" s="66" t="s">
        <v>87</v>
      </c>
      <c r="B10" s="94"/>
      <c r="C10" s="6" t="s">
        <v>18</v>
      </c>
      <c r="D10" s="7"/>
      <c r="E10" s="70" t="s">
        <v>88</v>
      </c>
      <c r="F10" s="94"/>
      <c r="G10" s="8" t="s">
        <v>18</v>
      </c>
      <c r="I10" s="69" t="s">
        <v>171</v>
      </c>
      <c r="J10" s="94"/>
      <c r="K10" s="8" t="s">
        <v>18</v>
      </c>
    </row>
    <row r="11" spans="1:11" x14ac:dyDescent="0.2">
      <c r="A11" s="66" t="s">
        <v>89</v>
      </c>
      <c r="B11" s="94"/>
      <c r="C11" s="6" t="s">
        <v>18</v>
      </c>
      <c r="D11" s="7"/>
      <c r="E11" s="70" t="s">
        <v>90</v>
      </c>
      <c r="F11" s="94"/>
      <c r="G11" s="8" t="s">
        <v>18</v>
      </c>
      <c r="I11" s="69" t="s">
        <v>172</v>
      </c>
      <c r="J11" s="94"/>
      <c r="K11" s="8" t="s">
        <v>18</v>
      </c>
    </row>
    <row r="12" spans="1:11" x14ac:dyDescent="0.2">
      <c r="A12" s="66" t="s">
        <v>91</v>
      </c>
      <c r="B12" s="94"/>
      <c r="C12" s="6" t="s">
        <v>18</v>
      </c>
      <c r="D12" s="7"/>
      <c r="E12" s="70" t="s">
        <v>92</v>
      </c>
      <c r="F12" s="94"/>
      <c r="G12" s="8" t="s">
        <v>18</v>
      </c>
      <c r="I12" s="69" t="s">
        <v>173</v>
      </c>
      <c r="J12" s="94"/>
      <c r="K12" s="8" t="s">
        <v>18</v>
      </c>
    </row>
    <row r="13" spans="1:11" x14ac:dyDescent="0.2">
      <c r="A13" s="66" t="s">
        <v>93</v>
      </c>
      <c r="B13" s="94"/>
      <c r="C13" s="6" t="s">
        <v>18</v>
      </c>
      <c r="D13" s="7"/>
      <c r="E13" s="70" t="s">
        <v>94</v>
      </c>
      <c r="F13" s="94"/>
      <c r="G13" s="8" t="s">
        <v>18</v>
      </c>
      <c r="I13" s="69" t="s">
        <v>174</v>
      </c>
      <c r="J13" s="94"/>
      <c r="K13" s="8" t="s">
        <v>18</v>
      </c>
    </row>
    <row r="14" spans="1:11" x14ac:dyDescent="0.2">
      <c r="A14" s="66" t="s">
        <v>95</v>
      </c>
      <c r="B14" s="94"/>
      <c r="C14" s="6" t="s">
        <v>18</v>
      </c>
      <c r="D14" s="7"/>
      <c r="E14" s="70" t="s">
        <v>96</v>
      </c>
      <c r="F14" s="94"/>
      <c r="G14" s="8" t="s">
        <v>18</v>
      </c>
      <c r="I14" s="69" t="s">
        <v>175</v>
      </c>
      <c r="J14" s="94"/>
      <c r="K14" s="8" t="s">
        <v>18</v>
      </c>
    </row>
    <row r="15" spans="1:11" x14ac:dyDescent="0.2">
      <c r="A15" s="66" t="s">
        <v>97</v>
      </c>
      <c r="B15" s="94"/>
      <c r="C15" s="6" t="s">
        <v>18</v>
      </c>
      <c r="D15" s="7"/>
      <c r="E15" s="70" t="s">
        <v>98</v>
      </c>
      <c r="F15" s="94"/>
      <c r="G15" s="8" t="s">
        <v>18</v>
      </c>
      <c r="I15" s="69" t="s">
        <v>176</v>
      </c>
      <c r="J15" s="94"/>
      <c r="K15" s="8" t="s">
        <v>18</v>
      </c>
    </row>
    <row r="16" spans="1:11" x14ac:dyDescent="0.2">
      <c r="A16" s="66" t="s">
        <v>99</v>
      </c>
      <c r="B16" s="94"/>
      <c r="C16" s="6" t="s">
        <v>18</v>
      </c>
      <c r="D16" s="7"/>
      <c r="E16" s="70" t="s">
        <v>100</v>
      </c>
      <c r="F16" s="94"/>
      <c r="G16" s="8" t="s">
        <v>18</v>
      </c>
      <c r="I16" s="69" t="s">
        <v>177</v>
      </c>
      <c r="J16" s="94"/>
      <c r="K16" s="8" t="s">
        <v>18</v>
      </c>
    </row>
    <row r="17" spans="1:11" x14ac:dyDescent="0.2">
      <c r="A17" s="66" t="s">
        <v>101</v>
      </c>
      <c r="B17" s="94"/>
      <c r="C17" s="6" t="s">
        <v>18</v>
      </c>
      <c r="D17" s="7"/>
      <c r="E17" s="70" t="s">
        <v>102</v>
      </c>
      <c r="F17" s="94"/>
      <c r="G17" s="8" t="s">
        <v>18</v>
      </c>
      <c r="I17" s="69" t="s">
        <v>178</v>
      </c>
      <c r="J17" s="94"/>
      <c r="K17" s="8" t="s">
        <v>18</v>
      </c>
    </row>
    <row r="18" spans="1:11" x14ac:dyDescent="0.2">
      <c r="A18" s="66" t="s">
        <v>103</v>
      </c>
      <c r="B18" s="94"/>
      <c r="C18" s="6" t="s">
        <v>18</v>
      </c>
      <c r="D18" s="7"/>
      <c r="E18" s="70" t="s">
        <v>104</v>
      </c>
      <c r="F18" s="94"/>
      <c r="G18" s="8" t="s">
        <v>18</v>
      </c>
      <c r="I18" s="69" t="s">
        <v>179</v>
      </c>
      <c r="J18" s="94"/>
      <c r="K18" s="8" t="s">
        <v>18</v>
      </c>
    </row>
    <row r="19" spans="1:11" x14ac:dyDescent="0.2">
      <c r="A19" s="66" t="s">
        <v>105</v>
      </c>
      <c r="B19" s="94"/>
      <c r="C19" s="6" t="s">
        <v>18</v>
      </c>
      <c r="D19" s="7"/>
      <c r="E19" s="70" t="s">
        <v>106</v>
      </c>
      <c r="F19" s="94"/>
      <c r="G19" s="8" t="s">
        <v>18</v>
      </c>
      <c r="I19" s="69" t="s">
        <v>180</v>
      </c>
      <c r="J19" s="94"/>
      <c r="K19" s="8" t="s">
        <v>18</v>
      </c>
    </row>
    <row r="20" spans="1:11" x14ac:dyDescent="0.2">
      <c r="A20" s="66" t="s">
        <v>19</v>
      </c>
      <c r="B20" s="94"/>
      <c r="C20" s="6"/>
      <c r="D20" s="7"/>
      <c r="E20" s="70" t="s">
        <v>19</v>
      </c>
      <c r="F20" s="94"/>
      <c r="G20" s="8"/>
      <c r="I20" s="70" t="s">
        <v>19</v>
      </c>
      <c r="J20" s="94"/>
      <c r="K20" s="8"/>
    </row>
    <row r="21" spans="1:11" x14ac:dyDescent="0.2">
      <c r="A21" s="66"/>
      <c r="B21" s="94"/>
      <c r="C21" s="6"/>
      <c r="D21" s="7"/>
      <c r="E21" s="70"/>
      <c r="F21" s="94"/>
      <c r="G21" s="8"/>
      <c r="I21" s="70"/>
      <c r="J21" s="94"/>
      <c r="K21" s="8"/>
    </row>
    <row r="22" spans="1:11" x14ac:dyDescent="0.2">
      <c r="A22" s="66" t="s">
        <v>71</v>
      </c>
      <c r="B22" s="94"/>
      <c r="C22" s="6"/>
      <c r="D22" s="7"/>
      <c r="E22" s="66" t="s">
        <v>71</v>
      </c>
      <c r="F22" s="94"/>
      <c r="G22" s="8"/>
      <c r="I22" s="66" t="s">
        <v>71</v>
      </c>
      <c r="J22" s="94"/>
      <c r="K22" s="8"/>
    </row>
    <row r="23" spans="1:11" x14ac:dyDescent="0.2">
      <c r="A23" s="66" t="s">
        <v>72</v>
      </c>
      <c r="B23" s="94"/>
      <c r="C23" s="6"/>
      <c r="D23" s="7"/>
      <c r="E23" s="66" t="s">
        <v>72</v>
      </c>
      <c r="F23" s="94"/>
      <c r="G23" s="8"/>
      <c r="I23" s="66" t="s">
        <v>72</v>
      </c>
      <c r="J23" s="94"/>
      <c r="K23" s="8"/>
    </row>
    <row r="24" spans="1:11" x14ac:dyDescent="0.2">
      <c r="A24" s="66" t="s">
        <v>73</v>
      </c>
      <c r="B24" s="94"/>
      <c r="C24" s="6"/>
      <c r="D24" s="7"/>
      <c r="E24" s="66" t="s">
        <v>73</v>
      </c>
      <c r="F24" s="94"/>
      <c r="G24" s="8"/>
      <c r="I24" s="66" t="s">
        <v>73</v>
      </c>
      <c r="J24" s="94"/>
      <c r="K24" s="8"/>
    </row>
    <row r="25" spans="1:11" x14ac:dyDescent="0.2">
      <c r="A25" s="66" t="s">
        <v>74</v>
      </c>
      <c r="B25" s="94"/>
      <c r="C25" s="6"/>
      <c r="D25" s="7"/>
      <c r="E25" s="66" t="s">
        <v>74</v>
      </c>
      <c r="F25" s="94"/>
      <c r="G25" s="8"/>
      <c r="I25" s="66" t="s">
        <v>74</v>
      </c>
      <c r="J25" s="94"/>
      <c r="K25" s="8"/>
    </row>
    <row r="26" spans="1:11" x14ac:dyDescent="0.2">
      <c r="A26" s="66"/>
      <c r="B26" s="94"/>
      <c r="C26" s="6"/>
      <c r="D26" s="7"/>
      <c r="E26" s="70"/>
      <c r="F26" s="94"/>
      <c r="G26" s="8"/>
      <c r="I26" s="70"/>
      <c r="J26" s="94"/>
      <c r="K26" s="8"/>
    </row>
    <row r="27" spans="1:11" x14ac:dyDescent="0.2">
      <c r="A27" s="66"/>
      <c r="B27" s="94"/>
      <c r="C27" s="9"/>
      <c r="D27" s="7"/>
      <c r="E27" s="70"/>
      <c r="F27" s="94"/>
      <c r="G27" s="8"/>
      <c r="I27" s="70"/>
      <c r="J27" s="94"/>
      <c r="K27" s="8"/>
    </row>
    <row r="28" spans="1:11" x14ac:dyDescent="0.2">
      <c r="A28" s="66"/>
      <c r="B28" s="94"/>
      <c r="C28" s="9"/>
      <c r="D28" s="7"/>
      <c r="E28" s="70"/>
      <c r="F28" s="94"/>
      <c r="G28" s="8"/>
      <c r="I28" s="70"/>
      <c r="J28" s="94"/>
      <c r="K28" s="8"/>
    </row>
    <row r="29" spans="1:11" x14ac:dyDescent="0.2">
      <c r="A29" s="66"/>
      <c r="B29" s="94"/>
      <c r="C29" s="9"/>
      <c r="D29" s="7"/>
      <c r="E29" s="70"/>
      <c r="F29" s="94"/>
      <c r="G29" s="8"/>
      <c r="I29" s="70"/>
      <c r="J29" s="94"/>
      <c r="K29" s="8"/>
    </row>
    <row r="30" spans="1:11" x14ac:dyDescent="0.2">
      <c r="A30" s="66"/>
      <c r="B30" s="94"/>
      <c r="C30" s="9"/>
      <c r="D30" s="7"/>
      <c r="E30" s="70"/>
      <c r="F30" s="94"/>
      <c r="G30" s="8"/>
      <c r="I30" s="70"/>
      <c r="J30" s="94"/>
      <c r="K30" s="8"/>
    </row>
    <row r="31" spans="1:11" x14ac:dyDescent="0.2">
      <c r="A31" s="66"/>
      <c r="B31" s="94"/>
      <c r="C31" s="9"/>
      <c r="D31" s="7"/>
      <c r="E31" s="70"/>
      <c r="F31" s="94"/>
      <c r="G31" s="8"/>
      <c r="I31" s="70"/>
      <c r="J31" s="94"/>
      <c r="K31" s="8"/>
    </row>
    <row r="32" spans="1:11" x14ac:dyDescent="0.2">
      <c r="A32" s="66"/>
      <c r="B32" s="94"/>
      <c r="C32" s="9"/>
      <c r="D32" s="7"/>
      <c r="E32" s="70"/>
      <c r="F32" s="94"/>
      <c r="G32" s="8"/>
      <c r="I32" s="70"/>
      <c r="J32" s="94"/>
      <c r="K32" s="8"/>
    </row>
    <row r="33" spans="1:11" x14ac:dyDescent="0.2">
      <c r="A33" s="66"/>
      <c r="B33" s="94"/>
      <c r="C33" s="9"/>
      <c r="D33" s="7"/>
      <c r="E33" s="70"/>
      <c r="F33" s="94"/>
      <c r="G33" s="8"/>
      <c r="I33" s="70"/>
      <c r="J33" s="94"/>
      <c r="K33" s="8"/>
    </row>
    <row r="34" spans="1:11" x14ac:dyDescent="0.2">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51"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401" t="s">
        <v>222</v>
      </c>
      <c r="B1" s="360"/>
      <c r="C1" s="360"/>
      <c r="D1" s="360"/>
      <c r="E1" s="360"/>
      <c r="F1" s="360"/>
      <c r="G1" s="360"/>
      <c r="H1" s="360"/>
      <c r="I1" s="360"/>
      <c r="J1" s="360"/>
      <c r="K1" s="360"/>
      <c r="L1" s="360"/>
      <c r="M1" s="360"/>
      <c r="N1" s="360"/>
      <c r="O1" s="360"/>
      <c r="P1" s="360"/>
      <c r="Q1" s="360"/>
      <c r="R1" s="360"/>
      <c r="V1" s="403">
        <f>Allgemeines!F14</f>
        <v>8</v>
      </c>
      <c r="W1" s="403"/>
      <c r="X1" s="405" t="s">
        <v>142</v>
      </c>
      <c r="Y1" s="405"/>
      <c r="Z1" s="405"/>
      <c r="AA1" s="405"/>
      <c r="AB1" s="405"/>
      <c r="AC1" s="405"/>
      <c r="AD1" s="405"/>
      <c r="AE1" s="405"/>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15" customHeight="1" x14ac:dyDescent="0.2">
      <c r="A2" s="12"/>
      <c r="B2" s="12"/>
      <c r="C2" s="373" t="str">
        <f>Fördertabellen!$E$4</f>
        <v>Schulkind</v>
      </c>
      <c r="D2" s="374"/>
      <c r="E2" s="375"/>
      <c r="F2" s="375"/>
      <c r="G2" s="375"/>
      <c r="H2" s="375"/>
      <c r="I2" s="375"/>
      <c r="J2" s="375"/>
      <c r="K2" s="375"/>
      <c r="L2" s="376"/>
      <c r="M2" s="373" t="str">
        <f>Fördertabellen!$G$4</f>
        <v>Migration</v>
      </c>
      <c r="N2" s="377"/>
      <c r="O2" s="377"/>
      <c r="P2" s="377"/>
      <c r="Q2" s="377"/>
      <c r="R2" s="377"/>
      <c r="S2" s="377"/>
      <c r="T2" s="377"/>
      <c r="U2" s="377"/>
      <c r="V2" s="378"/>
      <c r="W2" s="373" t="str">
        <f>Fördertabellen!$K$4</f>
        <v>behindert</v>
      </c>
      <c r="X2" s="424"/>
      <c r="Y2" s="424"/>
      <c r="Z2" s="424"/>
      <c r="AA2" s="424"/>
      <c r="AB2" s="424"/>
      <c r="AC2" s="424"/>
      <c r="AD2" s="424"/>
      <c r="AE2" s="424"/>
      <c r="AF2" s="425"/>
      <c r="AG2" s="237"/>
      <c r="AH2" s="371" t="s">
        <v>202</v>
      </c>
      <c r="AI2" s="371" t="s">
        <v>198</v>
      </c>
      <c r="AJ2" s="371" t="s">
        <v>203</v>
      </c>
      <c r="AM2" s="12"/>
      <c r="AN2" s="12"/>
      <c r="AO2" s="373" t="str">
        <f>Fördertabellen!$E$4</f>
        <v>Schulkind</v>
      </c>
      <c r="AP2" s="374"/>
      <c r="AQ2" s="375"/>
      <c r="AR2" s="375"/>
      <c r="AS2" s="375"/>
      <c r="AT2" s="375"/>
      <c r="AU2" s="375"/>
      <c r="AV2" s="375"/>
      <c r="AW2" s="375"/>
      <c r="AX2" s="376"/>
      <c r="AY2" s="373" t="str">
        <f>Fördertabellen!$G$4</f>
        <v>Migration</v>
      </c>
      <c r="AZ2" s="377"/>
      <c r="BA2" s="377"/>
      <c r="BB2" s="377"/>
      <c r="BC2" s="377"/>
      <c r="BD2" s="377"/>
      <c r="BE2" s="377"/>
      <c r="BF2" s="377"/>
      <c r="BG2" s="377"/>
      <c r="BH2" s="378"/>
      <c r="BI2" s="373" t="str">
        <f>Fördertabellen!$K$4</f>
        <v>behindert</v>
      </c>
      <c r="BJ2" s="424"/>
      <c r="BK2" s="424"/>
      <c r="BL2" s="424"/>
      <c r="BM2" s="424"/>
      <c r="BN2" s="424"/>
      <c r="BO2" s="424"/>
      <c r="BP2" s="424"/>
      <c r="BQ2" s="424"/>
      <c r="BR2" s="425"/>
      <c r="BS2" s="237"/>
      <c r="BT2" s="371" t="s">
        <v>202</v>
      </c>
      <c r="BU2" s="371" t="s">
        <v>198</v>
      </c>
      <c r="BV2" s="371" t="s">
        <v>203</v>
      </c>
    </row>
    <row r="3" spans="1:75" ht="28.9" customHeight="1" x14ac:dyDescent="0.2">
      <c r="A3" s="12"/>
      <c r="B3" s="80"/>
      <c r="C3" s="200"/>
      <c r="D3" s="367">
        <f>Fördertabellen!$E$5</f>
        <v>1.2</v>
      </c>
      <c r="E3" s="368"/>
      <c r="F3" s="368"/>
      <c r="G3" s="368"/>
      <c r="H3" s="368"/>
      <c r="I3" s="368"/>
      <c r="J3" s="368"/>
      <c r="K3" s="368"/>
      <c r="L3" s="369"/>
      <c r="M3" s="198"/>
      <c r="N3" s="367">
        <f>Fördertabellen!$G$5</f>
        <v>1.3</v>
      </c>
      <c r="O3" s="368"/>
      <c r="P3" s="368"/>
      <c r="Q3" s="368"/>
      <c r="R3" s="368"/>
      <c r="S3" s="368"/>
      <c r="T3" s="368"/>
      <c r="U3" s="368"/>
      <c r="V3" s="369"/>
      <c r="W3" s="198"/>
      <c r="X3" s="370">
        <f>Fördertabellen!$K$5</f>
        <v>4.5</v>
      </c>
      <c r="Y3" s="368"/>
      <c r="Z3" s="368"/>
      <c r="AA3" s="368"/>
      <c r="AB3" s="368"/>
      <c r="AC3" s="368"/>
      <c r="AD3" s="368"/>
      <c r="AE3" s="368"/>
      <c r="AF3" s="369"/>
      <c r="AG3" s="250"/>
      <c r="AH3" s="372"/>
      <c r="AI3" s="372"/>
      <c r="AJ3" s="372"/>
      <c r="AK3" s="12" t="s">
        <v>204</v>
      </c>
      <c r="AL3" s="12"/>
      <c r="AM3" s="12"/>
      <c r="AN3" s="80"/>
      <c r="AO3" s="200"/>
      <c r="AP3" s="367">
        <f>Fördertabellen!$E$5</f>
        <v>1.2</v>
      </c>
      <c r="AQ3" s="368"/>
      <c r="AR3" s="368"/>
      <c r="AS3" s="368"/>
      <c r="AT3" s="368"/>
      <c r="AU3" s="368"/>
      <c r="AV3" s="368"/>
      <c r="AW3" s="368"/>
      <c r="AX3" s="369"/>
      <c r="AY3" s="198"/>
      <c r="AZ3" s="367">
        <f>Fördertabellen!$G$5</f>
        <v>1.3</v>
      </c>
      <c r="BA3" s="368"/>
      <c r="BB3" s="368"/>
      <c r="BC3" s="368"/>
      <c r="BD3" s="368"/>
      <c r="BE3" s="368"/>
      <c r="BF3" s="368"/>
      <c r="BG3" s="368"/>
      <c r="BH3" s="369"/>
      <c r="BI3" s="198"/>
      <c r="BJ3" s="370">
        <f>Fördertabellen!$K$5</f>
        <v>4.5</v>
      </c>
      <c r="BK3" s="368"/>
      <c r="BL3" s="368"/>
      <c r="BM3" s="368"/>
      <c r="BN3" s="368"/>
      <c r="BO3" s="368"/>
      <c r="BP3" s="368"/>
      <c r="BQ3" s="368"/>
      <c r="BR3" s="369"/>
      <c r="BS3" s="250"/>
      <c r="BT3" s="372"/>
      <c r="BU3" s="372"/>
      <c r="BV3" s="372"/>
      <c r="BW3" s="12" t="s">
        <v>204</v>
      </c>
    </row>
    <row r="4" spans="1:75" ht="53.25" x14ac:dyDescent="0.2">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
      <c r="A16" s="12" t="s">
        <v>34</v>
      </c>
      <c r="B16" s="73"/>
      <c r="C16" s="379">
        <f>SUM(C6:L14)</f>
        <v>0</v>
      </c>
      <c r="D16" s="380"/>
      <c r="E16" s="380"/>
      <c r="F16" s="380"/>
      <c r="G16" s="380"/>
      <c r="H16" s="380"/>
      <c r="I16" s="380"/>
      <c r="J16" s="380"/>
      <c r="K16" s="380"/>
      <c r="L16" s="381"/>
      <c r="M16" s="379">
        <f>SUM(M6:V14)</f>
        <v>0</v>
      </c>
      <c r="N16" s="380"/>
      <c r="O16" s="380"/>
      <c r="P16" s="380"/>
      <c r="Q16" s="380"/>
      <c r="R16" s="380"/>
      <c r="S16" s="380"/>
      <c r="T16" s="380"/>
      <c r="U16" s="380"/>
      <c r="V16" s="381"/>
      <c r="W16" s="379">
        <f>SUM(W6:AF14)</f>
        <v>0</v>
      </c>
      <c r="X16" s="380"/>
      <c r="Y16" s="380"/>
      <c r="Z16" s="380"/>
      <c r="AA16" s="380"/>
      <c r="AB16" s="380"/>
      <c r="AC16" s="380"/>
      <c r="AD16" s="380"/>
      <c r="AE16" s="380"/>
      <c r="AF16" s="381"/>
      <c r="AG16" s="91">
        <f>SUM(C6:AF14)</f>
        <v>0</v>
      </c>
      <c r="AM16" s="12" t="s">
        <v>34</v>
      </c>
      <c r="AN16" s="73"/>
      <c r="AO16" s="379">
        <f>SUM(AO5:AX14)</f>
        <v>0</v>
      </c>
      <c r="AP16" s="380"/>
      <c r="AQ16" s="380"/>
      <c r="AR16" s="380"/>
      <c r="AS16" s="380"/>
      <c r="AT16" s="380"/>
      <c r="AU16" s="380"/>
      <c r="AV16" s="380"/>
      <c r="AW16" s="380"/>
      <c r="AX16" s="381"/>
      <c r="AY16" s="379">
        <f>SUM(AY5:BH14)</f>
        <v>0</v>
      </c>
      <c r="AZ16" s="380"/>
      <c r="BA16" s="380"/>
      <c r="BB16" s="380"/>
      <c r="BC16" s="380"/>
      <c r="BD16" s="380"/>
      <c r="BE16" s="380"/>
      <c r="BF16" s="380"/>
      <c r="BG16" s="380"/>
      <c r="BH16" s="381"/>
      <c r="BI16" s="379">
        <f>SUM(BI5:BR14)</f>
        <v>0</v>
      </c>
      <c r="BJ16" s="380"/>
      <c r="BK16" s="380"/>
      <c r="BL16" s="380"/>
      <c r="BM16" s="380"/>
      <c r="BN16" s="380"/>
      <c r="BO16" s="380"/>
      <c r="BP16" s="380"/>
      <c r="BQ16" s="380"/>
      <c r="BR16" s="381"/>
      <c r="BS16" s="91">
        <f>SUM(AO5:BR14)</f>
        <v>0</v>
      </c>
      <c r="BT16" s="251"/>
      <c r="BU16" s="13">
        <f t="shared" ref="BU16" si="14">SUM(AP16:AX16)*$D$3*AN16*4+SUM(AZ16:BH16)*$N$3*AN16*4+SUM(BJ16:BR16)*$X$3*AN16*4</f>
        <v>0</v>
      </c>
    </row>
    <row r="17" spans="1:75" ht="40.15" hidden="1" customHeight="1" x14ac:dyDescent="0.2">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15" customHeight="1" x14ac:dyDescent="0.2">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
      <c r="A22" s="12"/>
      <c r="B22" s="12"/>
      <c r="C22" s="373" t="str">
        <f>Fördertabellen!$E$4</f>
        <v>Schulkind</v>
      </c>
      <c r="D22" s="374"/>
      <c r="E22" s="375"/>
      <c r="F22" s="375"/>
      <c r="G22" s="375"/>
      <c r="H22" s="375"/>
      <c r="I22" s="375"/>
      <c r="J22" s="375"/>
      <c r="K22" s="375"/>
      <c r="L22" s="376"/>
      <c r="M22" s="373" t="str">
        <f>Fördertabellen!$G$4</f>
        <v>Migration</v>
      </c>
      <c r="N22" s="377"/>
      <c r="O22" s="377"/>
      <c r="P22" s="377"/>
      <c r="Q22" s="377"/>
      <c r="R22" s="377"/>
      <c r="S22" s="377"/>
      <c r="T22" s="377"/>
      <c r="U22" s="377"/>
      <c r="V22" s="378"/>
      <c r="W22" s="373" t="str">
        <f>Fördertabellen!$K$4</f>
        <v>behindert</v>
      </c>
      <c r="X22" s="424"/>
      <c r="Y22" s="424"/>
      <c r="Z22" s="424"/>
      <c r="AA22" s="424"/>
      <c r="AB22" s="424"/>
      <c r="AC22" s="424"/>
      <c r="AD22" s="424"/>
      <c r="AE22" s="424"/>
      <c r="AF22" s="425"/>
      <c r="AG22" s="237"/>
      <c r="AH22" s="371" t="s">
        <v>202</v>
      </c>
      <c r="AI22" s="371" t="s">
        <v>198</v>
      </c>
      <c r="AJ22" s="371" t="s">
        <v>203</v>
      </c>
      <c r="AK22" s="12" t="s">
        <v>204</v>
      </c>
      <c r="AL22" s="12"/>
      <c r="AM22" s="12"/>
      <c r="AN22" s="12"/>
      <c r="AO22" s="373" t="str">
        <f>Fördertabellen!$E$4</f>
        <v>Schulkind</v>
      </c>
      <c r="AP22" s="374"/>
      <c r="AQ22" s="375"/>
      <c r="AR22" s="375"/>
      <c r="AS22" s="375"/>
      <c r="AT22" s="375"/>
      <c r="AU22" s="375"/>
      <c r="AV22" s="375"/>
      <c r="AW22" s="375"/>
      <c r="AX22" s="376"/>
      <c r="AY22" s="373" t="str">
        <f>Fördertabellen!$G$4</f>
        <v>Migration</v>
      </c>
      <c r="AZ22" s="377"/>
      <c r="BA22" s="377"/>
      <c r="BB22" s="377"/>
      <c r="BC22" s="377"/>
      <c r="BD22" s="377"/>
      <c r="BE22" s="377"/>
      <c r="BF22" s="377"/>
      <c r="BG22" s="377"/>
      <c r="BH22" s="378"/>
      <c r="BI22" s="373" t="str">
        <f>Fördertabellen!$K$4</f>
        <v>behindert</v>
      </c>
      <c r="BJ22" s="424"/>
      <c r="BK22" s="424"/>
      <c r="BL22" s="424"/>
      <c r="BM22" s="424"/>
      <c r="BN22" s="424"/>
      <c r="BO22" s="424"/>
      <c r="BP22" s="424"/>
      <c r="BQ22" s="424"/>
      <c r="BR22" s="425"/>
      <c r="BS22" s="237"/>
      <c r="BT22" s="371" t="s">
        <v>202</v>
      </c>
      <c r="BU22" s="371" t="s">
        <v>198</v>
      </c>
      <c r="BV22" s="371" t="s">
        <v>203</v>
      </c>
      <c r="BW22" s="12" t="s">
        <v>204</v>
      </c>
    </row>
    <row r="23" spans="1:75" x14ac:dyDescent="0.2">
      <c r="A23" s="12"/>
      <c r="B23" s="80"/>
      <c r="C23" s="200"/>
      <c r="D23" s="367">
        <f>Fördertabellen!$E$5</f>
        <v>1.2</v>
      </c>
      <c r="E23" s="368"/>
      <c r="F23" s="368"/>
      <c r="G23" s="368"/>
      <c r="H23" s="368"/>
      <c r="I23" s="368"/>
      <c r="J23" s="368"/>
      <c r="K23" s="368"/>
      <c r="L23" s="369"/>
      <c r="M23" s="198"/>
      <c r="N23" s="367">
        <f>Fördertabellen!$G$5</f>
        <v>1.3</v>
      </c>
      <c r="O23" s="368"/>
      <c r="P23" s="368"/>
      <c r="Q23" s="368"/>
      <c r="R23" s="368"/>
      <c r="S23" s="368"/>
      <c r="T23" s="368"/>
      <c r="U23" s="368"/>
      <c r="V23" s="369"/>
      <c r="W23" s="198"/>
      <c r="X23" s="370">
        <f>Fördertabellen!$K$5</f>
        <v>4.5</v>
      </c>
      <c r="Y23" s="368"/>
      <c r="Z23" s="368"/>
      <c r="AA23" s="368"/>
      <c r="AB23" s="368"/>
      <c r="AC23" s="368"/>
      <c r="AD23" s="368"/>
      <c r="AE23" s="368"/>
      <c r="AF23" s="369"/>
      <c r="AG23" s="250"/>
      <c r="AH23" s="372"/>
      <c r="AI23" s="372"/>
      <c r="AJ23" s="372"/>
      <c r="AM23" s="12"/>
      <c r="AN23" s="80"/>
      <c r="AO23" s="200"/>
      <c r="AP23" s="367">
        <f>Fördertabellen!$E$5</f>
        <v>1.2</v>
      </c>
      <c r="AQ23" s="368"/>
      <c r="AR23" s="368"/>
      <c r="AS23" s="368"/>
      <c r="AT23" s="368"/>
      <c r="AU23" s="368"/>
      <c r="AV23" s="368"/>
      <c r="AW23" s="368"/>
      <c r="AX23" s="369"/>
      <c r="AY23" s="198"/>
      <c r="AZ23" s="367">
        <f>Fördertabellen!$G$5</f>
        <v>1.3</v>
      </c>
      <c r="BA23" s="368"/>
      <c r="BB23" s="368"/>
      <c r="BC23" s="368"/>
      <c r="BD23" s="368"/>
      <c r="BE23" s="368"/>
      <c r="BF23" s="368"/>
      <c r="BG23" s="368"/>
      <c r="BH23" s="369"/>
      <c r="BI23" s="198"/>
      <c r="BJ23" s="370">
        <f>Fördertabellen!$K$5</f>
        <v>4.5</v>
      </c>
      <c r="BK23" s="368"/>
      <c r="BL23" s="368"/>
      <c r="BM23" s="368"/>
      <c r="BN23" s="368"/>
      <c r="BO23" s="368"/>
      <c r="BP23" s="368"/>
      <c r="BQ23" s="368"/>
      <c r="BR23" s="369"/>
      <c r="BS23" s="250"/>
      <c r="BT23" s="372"/>
      <c r="BU23" s="372"/>
      <c r="BV23" s="372"/>
    </row>
    <row r="24" spans="1:75" ht="53.25" x14ac:dyDescent="0.2">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5" customHeight="1" x14ac:dyDescent="0.2">
      <c r="A36" s="12" t="s">
        <v>34</v>
      </c>
      <c r="B36" s="73"/>
      <c r="C36" s="379">
        <f>SUM(C25:L34)</f>
        <v>0</v>
      </c>
      <c r="D36" s="380"/>
      <c r="E36" s="380"/>
      <c r="F36" s="380"/>
      <c r="G36" s="380"/>
      <c r="H36" s="380"/>
      <c r="I36" s="380"/>
      <c r="J36" s="380"/>
      <c r="K36" s="380"/>
      <c r="L36" s="381"/>
      <c r="M36" s="379">
        <f>SUM(M25:V34)</f>
        <v>0</v>
      </c>
      <c r="N36" s="380"/>
      <c r="O36" s="380"/>
      <c r="P36" s="380"/>
      <c r="Q36" s="380"/>
      <c r="R36" s="380"/>
      <c r="S36" s="380"/>
      <c r="T36" s="380"/>
      <c r="U36" s="380"/>
      <c r="V36" s="381"/>
      <c r="W36" s="379">
        <f>SUM(W25:AF34)</f>
        <v>0</v>
      </c>
      <c r="X36" s="380"/>
      <c r="Y36" s="380"/>
      <c r="Z36" s="380"/>
      <c r="AA36" s="380"/>
      <c r="AB36" s="380"/>
      <c r="AC36" s="380"/>
      <c r="AD36" s="380"/>
      <c r="AE36" s="380"/>
      <c r="AF36" s="381"/>
      <c r="AG36" s="91">
        <f>SUM(C25:AF34)</f>
        <v>0</v>
      </c>
      <c r="AI36" s="13">
        <f>SUM(D36:L36)*$D$3*B36*4+SUM(N36:V36)*$N$3*B36*4+SUM(X36:AF36)*$X$3*B36*4</f>
        <v>0</v>
      </c>
      <c r="AM36" s="12" t="s">
        <v>34</v>
      </c>
      <c r="AN36" s="73"/>
      <c r="AO36" s="379">
        <f>SUM(AO25:AX34)</f>
        <v>0</v>
      </c>
      <c r="AP36" s="380"/>
      <c r="AQ36" s="380"/>
      <c r="AR36" s="380"/>
      <c r="AS36" s="380"/>
      <c r="AT36" s="380"/>
      <c r="AU36" s="380"/>
      <c r="AV36" s="380"/>
      <c r="AW36" s="380"/>
      <c r="AX36" s="381"/>
      <c r="AY36" s="379">
        <f>SUM(AY25:BH34)</f>
        <v>0</v>
      </c>
      <c r="AZ36" s="380"/>
      <c r="BA36" s="380"/>
      <c r="BB36" s="380"/>
      <c r="BC36" s="380"/>
      <c r="BD36" s="380"/>
      <c r="BE36" s="380"/>
      <c r="BF36" s="380"/>
      <c r="BG36" s="380"/>
      <c r="BH36" s="381"/>
      <c r="BI36" s="379">
        <f>SUM(BI25:BR34)</f>
        <v>0</v>
      </c>
      <c r="BJ36" s="380"/>
      <c r="BK36" s="380"/>
      <c r="BL36" s="380"/>
      <c r="BM36" s="380"/>
      <c r="BN36" s="380"/>
      <c r="BO36" s="380"/>
      <c r="BP36" s="380"/>
      <c r="BQ36" s="380"/>
      <c r="BR36" s="381"/>
      <c r="BS36" s="91">
        <f>SUM(AO25:BR34)</f>
        <v>0</v>
      </c>
      <c r="BT36" s="251"/>
      <c r="BU36" s="13">
        <f t="shared" ref="BU36" si="36">SUM(AP36:AX36)*$D$3*AN36*4+SUM(AZ36:BH36)*$N$3*AN36*4+SUM(BJ36:BR36)*$X$3*AN36*4</f>
        <v>0</v>
      </c>
    </row>
    <row r="37" spans="1:127" ht="37.9" hidden="1" customHeight="1" x14ac:dyDescent="0.2">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
      <c r="M40"/>
      <c r="N40"/>
      <c r="O40"/>
      <c r="P40"/>
      <c r="Q40"/>
      <c r="W40" s="394" t="str">
        <f>IF(Allgemeines!F19&lt;&gt;0,CONCATENATE("Platzsharing für ",Allgemeines!F19," Plätze")," ")</f>
        <v xml:space="preserve"> </v>
      </c>
      <c r="X40" s="394"/>
      <c r="Y40" s="394"/>
      <c r="Z40" s="394"/>
      <c r="AA40" s="394"/>
      <c r="AB40" s="394"/>
      <c r="AC40" s="394"/>
      <c r="AD40" s="394"/>
      <c r="AE40" s="394"/>
      <c r="AF40" s="394"/>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
      <c r="A41" s="406" t="s">
        <v>50</v>
      </c>
      <c r="B41" s="407"/>
      <c r="C41" s="407"/>
      <c r="D41" s="407"/>
      <c r="E41" s="407"/>
      <c r="F41" s="407"/>
      <c r="G41" s="407"/>
      <c r="H41" s="384" t="s">
        <v>55</v>
      </c>
      <c r="I41" s="385"/>
      <c r="J41" s="385"/>
      <c r="K41" s="385"/>
      <c r="L41" s="386"/>
      <c r="M41" s="384" t="s">
        <v>195</v>
      </c>
      <c r="N41" s="385"/>
      <c r="O41" s="385"/>
      <c r="P41" s="385"/>
      <c r="Q41" s="386"/>
      <c r="R41" s="402" t="s">
        <v>196</v>
      </c>
      <c r="S41" s="385"/>
      <c r="T41" s="385"/>
      <c r="U41" s="385"/>
      <c r="V41" s="386"/>
      <c r="W41" s="384" t="s">
        <v>188</v>
      </c>
      <c r="X41" s="385"/>
      <c r="Y41" s="385"/>
      <c r="Z41" s="385"/>
      <c r="AA41" s="386"/>
      <c r="AB41" s="391"/>
      <c r="AC41" s="392"/>
      <c r="AD41" s="392"/>
      <c r="AE41" s="392"/>
      <c r="AF41" s="392"/>
      <c r="AG41" s="243"/>
      <c r="AH41" s="241"/>
      <c r="AI41" s="242"/>
      <c r="AJ41" s="241"/>
      <c r="AK41" s="241"/>
      <c r="AL41" s="261"/>
      <c r="AN41" s="394" t="s">
        <v>63</v>
      </c>
      <c r="AO41" s="360"/>
      <c r="AP41" s="360"/>
      <c r="AQ41" s="360"/>
      <c r="AR41" s="360"/>
      <c r="AS41" s="360"/>
      <c r="AT41" s="360"/>
      <c r="AU41" s="360"/>
      <c r="AV41" s="360"/>
      <c r="AW41" s="360"/>
      <c r="AX41" s="360"/>
      <c r="AY41" s="360"/>
      <c r="AZ41" s="360"/>
      <c r="BA41" s="360"/>
      <c r="BB41" s="360"/>
      <c r="BC41" s="360"/>
      <c r="BD41" s="404">
        <f>AG6*2+AG7*3+AG8*4+AG9*5+AG10*6+AG11*7+AG12*8+AG13*9+AG14*10+BV15/12*1+AJ35/12*2+BV35/12*3</f>
        <v>0</v>
      </c>
      <c r="BE41" s="404"/>
      <c r="BF41" s="404"/>
      <c r="BG41" s="394" t="s">
        <v>65</v>
      </c>
      <c r="BH41" s="360"/>
      <c r="BI41" s="360"/>
      <c r="BJ41" s="360"/>
    </row>
    <row r="42" spans="1:127" ht="13.5" thickBot="1" x14ac:dyDescent="0.25">
      <c r="A42" s="390" t="str">
        <f>CONCATENATE("Sitz der Kita: ",Allgemeines!B23)</f>
        <v xml:space="preserve">Sitz der Kita: </v>
      </c>
      <c r="B42" s="390"/>
      <c r="C42" s="390"/>
      <c r="D42" s="390"/>
      <c r="E42" s="390"/>
      <c r="F42" s="390"/>
      <c r="G42" s="390"/>
      <c r="H42" s="408">
        <f>D17+N17+X17+AP17+AZ17+BJ17+D37+N37+X37+AP37+AZ37+BJ37</f>
        <v>0</v>
      </c>
      <c r="I42" s="409"/>
      <c r="J42" s="409"/>
      <c r="K42" s="409"/>
      <c r="L42" s="410"/>
      <c r="M42" s="387"/>
      <c r="N42" s="388"/>
      <c r="O42" s="388"/>
      <c r="P42" s="388"/>
      <c r="Q42" s="389"/>
      <c r="R42" s="382">
        <f t="shared" ref="R42" si="43">H42</f>
        <v>0</v>
      </c>
      <c r="S42" s="382"/>
      <c r="T42" s="382"/>
      <c r="U42" s="382"/>
      <c r="V42" s="383"/>
      <c r="W42" s="382">
        <f>H42/Fördertabellen!$C$8*Fördertabellen!$C$27</f>
        <v>0</v>
      </c>
      <c r="X42" s="382"/>
      <c r="Y42" s="382"/>
      <c r="Z42" s="382"/>
      <c r="AA42" s="383"/>
      <c r="AB42" s="382"/>
      <c r="AC42" s="393"/>
      <c r="AD42" s="393"/>
      <c r="AE42" s="393"/>
      <c r="AF42" s="393"/>
      <c r="AG42" s="245"/>
      <c r="AH42" s="241"/>
      <c r="AI42" s="241"/>
      <c r="AJ42" s="241"/>
      <c r="AK42" s="241"/>
      <c r="AL42" s="261"/>
      <c r="AN42" s="394" t="s">
        <v>57</v>
      </c>
      <c r="AO42" s="360"/>
      <c r="AP42" s="360"/>
      <c r="AQ42" s="360"/>
      <c r="AR42" s="360"/>
      <c r="AS42" s="360"/>
      <c r="AT42" s="360"/>
      <c r="AU42" s="360"/>
      <c r="AV42" s="360"/>
      <c r="AW42" s="360"/>
      <c r="AX42" s="360"/>
      <c r="AY42" s="360"/>
      <c r="AZ42" s="360"/>
      <c r="BA42" s="360"/>
      <c r="BB42" s="360"/>
      <c r="BC42" s="360"/>
      <c r="BD42" s="404">
        <f>IF(AG15&gt;0,BD41/(AG15+BS15+AG35+BS35),0)</f>
        <v>0</v>
      </c>
      <c r="BE42" s="404"/>
      <c r="BF42" s="404"/>
      <c r="BG42" s="394" t="s">
        <v>65</v>
      </c>
      <c r="BH42" s="394"/>
      <c r="BI42" s="394"/>
      <c r="BJ42" s="394"/>
    </row>
    <row r="43" spans="1:127" ht="13.5" thickBot="1" x14ac:dyDescent="0.25">
      <c r="A43" s="364" t="s">
        <v>58</v>
      </c>
      <c r="B43" s="365"/>
      <c r="C43" s="365"/>
      <c r="D43" s="365"/>
      <c r="E43" s="365"/>
      <c r="F43" s="365"/>
      <c r="G43" s="366"/>
      <c r="H43" s="412">
        <f>H42-M42</f>
        <v>0</v>
      </c>
      <c r="I43" s="413"/>
      <c r="J43" s="413"/>
      <c r="K43" s="413"/>
      <c r="L43" s="413"/>
      <c r="M43" s="413">
        <f>M42</f>
        <v>0</v>
      </c>
      <c r="N43" s="414"/>
      <c r="O43" s="414"/>
      <c r="P43" s="414"/>
      <c r="Q43" s="414"/>
      <c r="R43" s="413">
        <f>R42-M42</f>
        <v>0</v>
      </c>
      <c r="S43" s="414"/>
      <c r="T43" s="414"/>
      <c r="U43" s="414"/>
      <c r="V43" s="414"/>
      <c r="W43" s="413">
        <f>W42</f>
        <v>0</v>
      </c>
      <c r="X43" s="414"/>
      <c r="Y43" s="414"/>
      <c r="Z43" s="414"/>
      <c r="AA43" s="415"/>
      <c r="AB43" s="423"/>
      <c r="AC43" s="400"/>
      <c r="AD43" s="400"/>
      <c r="AE43" s="400"/>
      <c r="AF43" s="400"/>
      <c r="AG43" s="245"/>
      <c r="AH43" s="241"/>
      <c r="AI43" s="241"/>
      <c r="AJ43" s="241"/>
      <c r="AK43" s="241"/>
      <c r="AL43" s="261"/>
      <c r="AN43" s="394" t="s">
        <v>162</v>
      </c>
      <c r="AO43" s="394"/>
      <c r="AP43" s="394"/>
      <c r="AQ43" s="394"/>
      <c r="AR43" s="394"/>
      <c r="AS43" s="394"/>
      <c r="AT43" s="394"/>
      <c r="AU43" s="394"/>
      <c r="AV43" s="394"/>
      <c r="AW43" s="394"/>
      <c r="AX43" s="394"/>
      <c r="AY43" s="394"/>
      <c r="AZ43" s="394"/>
      <c r="BA43" s="394"/>
      <c r="BB43" s="394"/>
      <c r="BC43" s="394"/>
      <c r="BD43" s="404">
        <f>BD41-(C6+M6+W6)*2-(C7+M7+W7)*3-(C8+M8+W8)*4-(C9+M9+W9)*5-(C10+M10+W10)*6-(C11+M11+W11)*7-(C12+M12+W12)*8-(C13+M13+W13)*9-(C14+M14+W14)*10</f>
        <v>0</v>
      </c>
      <c r="BE43" s="404"/>
      <c r="BF43" s="404"/>
      <c r="BG43" s="394" t="s">
        <v>65</v>
      </c>
      <c r="BH43" s="394"/>
      <c r="BI43" s="394"/>
      <c r="BJ43" s="394"/>
    </row>
    <row r="44" spans="1:127" x14ac:dyDescent="0.2">
      <c r="AB44" s="400"/>
      <c r="AC44" s="400"/>
      <c r="AD44" s="400"/>
      <c r="AE44" s="400"/>
      <c r="AF44" s="400"/>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429">
        <f>AI15*5+BU15*5/12+AI35*5/12*2+BU35*5/12*3</f>
        <v>0</v>
      </c>
      <c r="BD44" s="429"/>
      <c r="BE44" s="429"/>
      <c r="BF44" s="429"/>
      <c r="BG44" s="227" t="s">
        <v>70</v>
      </c>
      <c r="BH44" s="226"/>
      <c r="BI44" s="226"/>
      <c r="BJ44" s="226"/>
      <c r="BN44" s="209"/>
      <c r="BO44" s="209"/>
    </row>
    <row r="45" spans="1:127" x14ac:dyDescent="0.2">
      <c r="AB45" s="400"/>
      <c r="AC45" s="400"/>
      <c r="AD45" s="400"/>
      <c r="AE45" s="400"/>
      <c r="AF45" s="400"/>
      <c r="AG45" s="245"/>
      <c r="AH45" s="241"/>
      <c r="AI45" s="241"/>
      <c r="AJ45" s="241"/>
      <c r="AK45" s="241"/>
      <c r="AL45" s="261"/>
      <c r="AN45" s="394" t="s">
        <v>69</v>
      </c>
      <c r="AO45" s="394"/>
      <c r="AP45" s="394"/>
      <c r="AQ45" s="394"/>
      <c r="AR45" s="394"/>
      <c r="AS45" s="394"/>
      <c r="AT45" s="394"/>
      <c r="AU45" s="394"/>
      <c r="AV45" s="394"/>
      <c r="AW45" s="394"/>
      <c r="AX45" s="394"/>
      <c r="AY45" s="394"/>
      <c r="AZ45" s="394"/>
      <c r="BA45" s="394"/>
      <c r="BB45" s="394"/>
      <c r="BC45" s="394"/>
      <c r="BD45" s="428" t="str">
        <f>IF(Allgemeines!F19=0,IF((AG15-C15-M15-W15)&gt;0,BD43/((AG15-C15-M15-W15)+(BS15-AO15-AY15-BI15)+(AG35-C35-M35-W35)+(BS35-AO35-AY35-BI35)),""),BD43/AG16)</f>
        <v/>
      </c>
      <c r="BE45" s="428"/>
      <c r="BF45" s="428"/>
      <c r="BG45" s="394" t="s">
        <v>65</v>
      </c>
      <c r="BH45" s="394"/>
      <c r="BI45" s="394"/>
      <c r="BJ45" s="394"/>
      <c r="BM45" s="209"/>
    </row>
    <row r="46" spans="1:127" x14ac:dyDescent="0.2">
      <c r="AB46" s="400"/>
      <c r="AC46" s="400"/>
      <c r="AD46" s="400"/>
      <c r="AE46" s="400"/>
      <c r="AF46" s="400"/>
      <c r="AG46" s="245"/>
      <c r="AH46" s="241"/>
      <c r="AI46" s="241"/>
      <c r="AJ46" s="241"/>
      <c r="AK46" s="241"/>
      <c r="AL46" s="261"/>
      <c r="AN46" s="396" t="s">
        <v>64</v>
      </c>
      <c r="AO46" s="397"/>
      <c r="AP46" s="397"/>
      <c r="AQ46" s="397"/>
      <c r="AR46" s="397"/>
      <c r="AS46" s="397"/>
      <c r="AT46" s="397"/>
      <c r="AU46" s="397"/>
      <c r="AV46" s="397"/>
      <c r="AW46" s="397"/>
      <c r="AX46" s="397"/>
      <c r="AY46" s="397"/>
      <c r="AZ46" s="397"/>
      <c r="BA46" s="397"/>
      <c r="BB46" s="397"/>
      <c r="BC46" s="397"/>
      <c r="BD46" s="419">
        <f>AH15+BT15/12+AH35/12*2+BT35/12*3</f>
        <v>0</v>
      </c>
      <c r="BE46" s="419"/>
      <c r="BF46" s="419"/>
      <c r="BG46" s="396" t="s">
        <v>65</v>
      </c>
      <c r="BH46" s="396"/>
      <c r="BI46" s="396"/>
      <c r="BJ46" s="396"/>
    </row>
    <row r="47" spans="1:127" x14ac:dyDescent="0.2">
      <c r="AB47" s="400"/>
      <c r="AC47" s="400"/>
      <c r="AD47" s="400"/>
      <c r="AE47" s="400"/>
      <c r="AF47" s="400"/>
      <c r="AG47" s="245"/>
      <c r="AH47" s="241"/>
      <c r="AI47" s="241"/>
      <c r="AJ47" s="241"/>
      <c r="AK47" s="241"/>
      <c r="AL47" s="261"/>
      <c r="AN47" s="398" t="s">
        <v>150</v>
      </c>
      <c r="AO47" s="380"/>
      <c r="AP47" s="380"/>
      <c r="AQ47" s="380"/>
      <c r="AR47" s="380"/>
      <c r="AS47" s="380"/>
      <c r="AT47" s="380"/>
      <c r="AU47" s="380"/>
      <c r="AV47" s="380"/>
      <c r="AW47" s="380"/>
      <c r="AX47" s="380"/>
      <c r="AY47" s="380"/>
      <c r="AZ47" s="380"/>
      <c r="BA47" s="380"/>
      <c r="BB47" s="380"/>
      <c r="BC47" s="380"/>
      <c r="BD47" s="411">
        <f>(AK15+(BW15/12)+(AK35/12*2)+(BW35/12*3))*4*5/11/2</f>
        <v>0</v>
      </c>
      <c r="BE47" s="404"/>
      <c r="BF47" s="404"/>
      <c r="BG47" s="399" t="s">
        <v>70</v>
      </c>
      <c r="BH47" s="360"/>
      <c r="BI47" s="360"/>
      <c r="BJ47" s="360"/>
    </row>
    <row r="48" spans="1:127" x14ac:dyDescent="0.2">
      <c r="AB48" s="400"/>
      <c r="AC48" s="400"/>
      <c r="AD48" s="400"/>
      <c r="AE48" s="400"/>
      <c r="AF48" s="400"/>
      <c r="AG48" s="245"/>
      <c r="AH48" s="241"/>
      <c r="AI48" s="241"/>
      <c r="AJ48" s="241"/>
      <c r="AK48" s="241"/>
      <c r="AL48" s="261"/>
      <c r="AN48" s="399" t="s">
        <v>66</v>
      </c>
      <c r="AO48" s="360"/>
      <c r="AP48" s="360"/>
      <c r="AQ48" s="360"/>
      <c r="AR48" s="360"/>
      <c r="AS48" s="360"/>
      <c r="AT48" s="360"/>
      <c r="AU48" s="360"/>
      <c r="AV48" s="360"/>
      <c r="AW48" s="360"/>
      <c r="AX48" s="360"/>
      <c r="AY48" s="360"/>
      <c r="AZ48" s="360"/>
      <c r="BA48" s="360"/>
      <c r="BB48" s="360"/>
      <c r="BC48" s="360"/>
      <c r="BD48" s="411">
        <f>SUM(Personal!B:B)</f>
        <v>0</v>
      </c>
      <c r="BE48" s="404"/>
      <c r="BF48" s="404"/>
      <c r="BG48" s="399" t="s">
        <v>70</v>
      </c>
      <c r="BH48" s="360"/>
      <c r="BI48" s="360"/>
      <c r="BJ48" s="360"/>
    </row>
    <row r="49" spans="28:62" x14ac:dyDescent="0.2">
      <c r="AB49" s="400"/>
      <c r="AC49" s="400"/>
      <c r="AD49" s="400"/>
      <c r="AE49" s="400"/>
      <c r="AF49" s="400"/>
      <c r="AG49" s="245"/>
      <c r="AH49" s="241"/>
      <c r="AI49" s="241"/>
      <c r="AJ49" s="241"/>
      <c r="AK49" s="241"/>
      <c r="AL49" s="261"/>
      <c r="AN49" s="394" t="s">
        <v>67</v>
      </c>
      <c r="AO49" s="360"/>
      <c r="AP49" s="360"/>
      <c r="AQ49" s="360"/>
      <c r="AR49" s="360"/>
      <c r="AS49" s="360"/>
      <c r="AT49" s="360"/>
      <c r="AU49" s="360"/>
      <c r="AV49" s="360"/>
      <c r="AW49" s="360"/>
      <c r="AX49" s="360"/>
      <c r="AY49" s="360"/>
      <c r="AZ49" s="360"/>
      <c r="BA49" s="360"/>
      <c r="BB49" s="360"/>
      <c r="BC49" s="360"/>
      <c r="BD49" s="404">
        <f>SUM(Personal!F:F)</f>
        <v>0</v>
      </c>
      <c r="BE49" s="404"/>
      <c r="BF49" s="404"/>
      <c r="BG49" s="395" t="s">
        <v>70</v>
      </c>
      <c r="BH49" s="360"/>
      <c r="BI49" s="360"/>
      <c r="BJ49" s="360"/>
    </row>
    <row r="50" spans="28:62" x14ac:dyDescent="0.2">
      <c r="AB50" s="400"/>
      <c r="AC50" s="400"/>
      <c r="AD50" s="400"/>
      <c r="AE50" s="400"/>
      <c r="AF50" s="400"/>
      <c r="AG50" s="245"/>
      <c r="AH50" s="241"/>
      <c r="AI50" s="241"/>
      <c r="AJ50" s="241"/>
      <c r="AK50" s="241"/>
      <c r="AL50" s="261"/>
      <c r="AN50" s="394" t="s">
        <v>68</v>
      </c>
      <c r="AO50" s="360"/>
      <c r="AP50" s="360"/>
      <c r="AQ50" s="360"/>
      <c r="AR50" s="360"/>
      <c r="AS50" s="360"/>
      <c r="AT50" s="360"/>
      <c r="AU50" s="360"/>
      <c r="AV50" s="360"/>
      <c r="AW50" s="360"/>
      <c r="AX50" s="360"/>
      <c r="AY50" s="360"/>
      <c r="AZ50" s="360"/>
      <c r="BA50" s="360"/>
      <c r="BB50" s="360"/>
      <c r="BC50" s="360"/>
      <c r="BD50" s="404">
        <f>SUM(Personal!B:B)+SUM(Personal!F:F)</f>
        <v>0</v>
      </c>
      <c r="BE50" s="404"/>
      <c r="BF50" s="404"/>
      <c r="BG50" s="395" t="s">
        <v>70</v>
      </c>
      <c r="BH50" s="360"/>
      <c r="BI50" s="360"/>
      <c r="BJ50" s="360"/>
    </row>
    <row r="51" spans="28:62" x14ac:dyDescent="0.2">
      <c r="AB51" s="423"/>
      <c r="AC51" s="382"/>
      <c r="AD51" s="382"/>
      <c r="AE51" s="382"/>
      <c r="AF51" s="382"/>
      <c r="AG51" s="241"/>
      <c r="AH51" s="277"/>
      <c r="AI51" s="241"/>
      <c r="AJ51" s="277"/>
      <c r="AK51" s="277"/>
      <c r="AL51" s="277"/>
      <c r="AN51" s="396" t="s">
        <v>68</v>
      </c>
      <c r="AO51" s="397"/>
      <c r="AP51" s="397"/>
      <c r="AQ51" s="397"/>
      <c r="AR51" s="397"/>
      <c r="AS51" s="397"/>
      <c r="AT51" s="397"/>
      <c r="AU51" s="397"/>
      <c r="AV51" s="397"/>
      <c r="AW51" s="397"/>
      <c r="AX51" s="397"/>
      <c r="AY51" s="397"/>
      <c r="AZ51" s="397"/>
      <c r="BA51" s="397"/>
      <c r="BB51" s="397"/>
      <c r="BC51" s="397"/>
      <c r="BD51" s="419">
        <f>BD50/5</f>
        <v>0</v>
      </c>
      <c r="BE51" s="419"/>
      <c r="BF51" s="419"/>
      <c r="BG51" s="420" t="s">
        <v>65</v>
      </c>
      <c r="BH51" s="397"/>
      <c r="BI51" s="397"/>
      <c r="BJ51" s="397"/>
    </row>
    <row r="52" spans="28:62" x14ac:dyDescent="0.2">
      <c r="AB52" s="400"/>
      <c r="AC52" s="400"/>
      <c r="AD52" s="400"/>
      <c r="AE52" s="400"/>
      <c r="AF52" s="400"/>
      <c r="AG52" s="246"/>
      <c r="AI52" s="277"/>
      <c r="AN52" s="421" t="s">
        <v>56</v>
      </c>
      <c r="AO52" s="422"/>
      <c r="AP52" s="422"/>
      <c r="AQ52" s="422"/>
      <c r="AR52" s="422"/>
      <c r="AS52" s="422"/>
      <c r="AT52" s="422"/>
      <c r="AU52" s="422"/>
      <c r="AV52" s="422"/>
      <c r="AW52" s="422"/>
      <c r="AX52" s="422"/>
      <c r="AY52" s="422"/>
      <c r="AZ52" s="422"/>
      <c r="BA52" s="422"/>
      <c r="BB52" s="416" t="str">
        <f>IF(BD50&gt;0,"1 :","")</f>
        <v/>
      </c>
      <c r="BC52" s="417"/>
      <c r="BD52" s="431" t="str">
        <f>IF(BD51&gt;0,ROUND(BD46/BD51,2)," ")</f>
        <v xml:space="preserve"> </v>
      </c>
      <c r="BE52" s="422"/>
      <c r="BF52" s="422"/>
      <c r="BG52" s="430"/>
      <c r="BH52" s="430"/>
      <c r="BI52" s="430"/>
      <c r="BJ52" s="430"/>
    </row>
    <row r="53" spans="28:62" x14ac:dyDescent="0.2">
      <c r="AN53" s="418" t="str">
        <f>IF(BD52&lt;&gt;" ",IF(BD52&lt;=11,"Mindestanstellungsschlüssel 1:11,0 (§ 17 Abs. 1 AVBayKiBiG) eingehalten.","Mindestanstellungsschlüssel 1:11,0 (§ 17 Abs. 1 AVBayKiBiG) nicht eingehalten."),"")</f>
        <v/>
      </c>
      <c r="AO53" s="418"/>
      <c r="AP53" s="418"/>
      <c r="AQ53" s="418"/>
      <c r="AR53" s="418"/>
      <c r="AS53" s="418"/>
      <c r="AT53" s="418"/>
      <c r="AU53" s="418"/>
      <c r="AV53" s="418"/>
      <c r="AW53" s="418"/>
      <c r="AX53" s="418"/>
      <c r="AY53" s="418"/>
      <c r="AZ53" s="418"/>
      <c r="BA53" s="418"/>
      <c r="BB53" s="418"/>
      <c r="BC53" s="418"/>
      <c r="BD53" s="418"/>
      <c r="BE53" s="418"/>
      <c r="BF53" s="418"/>
      <c r="BG53" s="418"/>
      <c r="BH53" s="418"/>
      <c r="BI53" s="360"/>
      <c r="BJ53" s="360"/>
    </row>
    <row r="54" spans="28:62" x14ac:dyDescent="0.2">
      <c r="AN54" s="418" t="str">
        <f>IF(BD52&lt;&gt;" ",IF(BD52&lt;=10,"Empfohlener Schlüssel 1:10 (§ 17 Abs. 1 AVBayKiBiG) eingehalten.","Empfohlener Schlüssel 1:10 (§ 17 Abs. 1 AVBayKiBiG) nicht eingehalten."),"")</f>
        <v/>
      </c>
      <c r="AO54" s="418"/>
      <c r="AP54" s="418"/>
      <c r="AQ54" s="418"/>
      <c r="AR54" s="418"/>
      <c r="AS54" s="418"/>
      <c r="AT54" s="418"/>
      <c r="AU54" s="418"/>
      <c r="AV54" s="418"/>
      <c r="AW54" s="418"/>
      <c r="AX54" s="418"/>
      <c r="AY54" s="418"/>
      <c r="AZ54" s="418"/>
      <c r="BA54" s="418"/>
      <c r="BB54" s="418"/>
      <c r="BC54" s="418"/>
      <c r="BD54" s="418"/>
      <c r="BE54" s="418"/>
      <c r="BF54" s="418"/>
      <c r="BG54" s="418"/>
      <c r="BH54" s="418"/>
      <c r="BI54" s="360"/>
      <c r="BJ54" s="360"/>
    </row>
    <row r="55" spans="28:62" x14ac:dyDescent="0.2">
      <c r="AN55" s="426" t="str">
        <f>IF(BD52&lt;&gt;" ",IF(BD48&gt;=BD47,"Qualifikationsschlüssel (§ 17 Abs. 2 AVBayKiBiG) eingehalten.","Qualifikationsschlüssel (§ 17 Abs. 2 AVBayKiBiG) nicht eingehalten."),"")</f>
        <v/>
      </c>
      <c r="AO55" s="426"/>
      <c r="AP55" s="426"/>
      <c r="AQ55" s="426"/>
      <c r="AR55" s="426"/>
      <c r="AS55" s="426"/>
      <c r="AT55" s="426"/>
      <c r="AU55" s="426"/>
      <c r="AV55" s="426"/>
      <c r="AW55" s="426"/>
      <c r="AX55" s="426"/>
      <c r="AY55" s="426"/>
      <c r="AZ55" s="426"/>
      <c r="BA55" s="426"/>
      <c r="BB55" s="426"/>
      <c r="BC55" s="426"/>
      <c r="BD55" s="426"/>
      <c r="BE55" s="426"/>
      <c r="BF55" s="426"/>
      <c r="BG55" s="426"/>
      <c r="BH55" s="426"/>
      <c r="BI55" s="427"/>
      <c r="BJ55" s="427"/>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3.42578125" customWidth="1"/>
    <col min="13" max="13" width="11.28515625" customWidth="1"/>
    <col min="14" max="14" width="6.5703125" customWidth="1"/>
    <col min="28" max="28" width="2" customWidth="1"/>
  </cols>
  <sheetData>
    <row r="1" spans="1:14" s="57" customFormat="1" ht="15.75" x14ac:dyDescent="0.25">
      <c r="A1" s="359" t="s">
        <v>154</v>
      </c>
      <c r="B1" s="464"/>
      <c r="C1" s="97"/>
      <c r="D1" s="103"/>
      <c r="E1" s="103"/>
      <c r="F1" s="103"/>
      <c r="G1" s="98"/>
      <c r="H1" s="103"/>
      <c r="I1" s="103"/>
      <c r="J1" s="98"/>
      <c r="K1" s="462">
        <f>Allgemeines!B3</f>
        <v>0</v>
      </c>
      <c r="L1" s="441"/>
      <c r="M1" s="441"/>
      <c r="N1" s="441"/>
    </row>
    <row r="2" spans="1:14" s="57" customFormat="1" x14ac:dyDescent="0.2">
      <c r="B2" s="97"/>
      <c r="C2" s="97"/>
      <c r="D2" s="103"/>
      <c r="E2" s="103"/>
      <c r="F2" s="103"/>
      <c r="G2" s="103"/>
      <c r="H2" s="103"/>
      <c r="I2" s="103"/>
      <c r="J2" s="98"/>
      <c r="K2" s="441"/>
      <c r="L2" s="441"/>
      <c r="M2" s="441"/>
      <c r="N2" s="441"/>
    </row>
    <row r="3" spans="1:14" s="57" customFormat="1" x14ac:dyDescent="0.2">
      <c r="A3" s="446" t="s">
        <v>156</v>
      </c>
      <c r="B3" s="447"/>
      <c r="C3" s="97"/>
      <c r="D3" s="103"/>
      <c r="E3" s="103"/>
      <c r="F3" s="103"/>
      <c r="G3" s="103"/>
      <c r="H3" s="103"/>
      <c r="I3" s="103"/>
      <c r="J3" s="98"/>
      <c r="K3" s="465">
        <f>Allgemeines!B4</f>
        <v>0</v>
      </c>
      <c r="L3" s="449"/>
      <c r="M3" s="449"/>
      <c r="N3" s="449"/>
    </row>
    <row r="4" spans="1:14" s="57" customFormat="1" x14ac:dyDescent="0.2">
      <c r="A4" s="436"/>
      <c r="B4" s="447"/>
      <c r="C4" s="97"/>
      <c r="D4" s="103"/>
      <c r="E4" s="103"/>
      <c r="F4" s="103"/>
      <c r="G4" s="103"/>
      <c r="H4" s="103"/>
      <c r="I4" s="103"/>
      <c r="J4" s="98"/>
      <c r="K4" s="465" t="str">
        <f>CONCATENATE(Allgemeines!B5," ",Allgemeines!B6)</f>
        <v xml:space="preserve"> </v>
      </c>
      <c r="L4" s="449"/>
      <c r="M4" s="449"/>
      <c r="N4" s="449"/>
    </row>
    <row r="5" spans="1:14" s="57" customFormat="1" x14ac:dyDescent="0.2">
      <c r="A5" s="436"/>
      <c r="B5" s="447"/>
      <c r="C5" s="97"/>
      <c r="D5" s="103"/>
      <c r="E5" s="103"/>
      <c r="F5" s="103"/>
      <c r="G5" s="103"/>
      <c r="H5" s="103"/>
      <c r="I5" s="103"/>
      <c r="J5" s="98"/>
      <c r="K5" s="98"/>
      <c r="L5" s="98"/>
      <c r="M5" s="98"/>
      <c r="N5" s="98"/>
    </row>
    <row r="6" spans="1:14" s="57" customFormat="1" ht="12.75" customHeight="1" x14ac:dyDescent="0.2">
      <c r="A6" s="138"/>
      <c r="B6" s="138"/>
      <c r="C6" s="97"/>
      <c r="D6" s="103"/>
      <c r="E6" s="103"/>
      <c r="F6" s="103"/>
      <c r="G6" s="103"/>
      <c r="H6" s="103"/>
      <c r="I6" s="103"/>
      <c r="J6" s="98"/>
      <c r="K6" s="468">
        <f>Allgemeines!F15</f>
        <v>0</v>
      </c>
      <c r="L6" s="444"/>
      <c r="M6" s="444"/>
      <c r="N6" s="444"/>
    </row>
    <row r="7" spans="1:14" s="57" customFormat="1" x14ac:dyDescent="0.2">
      <c r="A7" s="140" t="s">
        <v>153</v>
      </c>
      <c r="B7" s="147" t="s">
        <v>159</v>
      </c>
      <c r="C7" s="97"/>
      <c r="D7" s="103"/>
      <c r="E7" s="103"/>
      <c r="F7" s="103"/>
      <c r="G7" s="103"/>
      <c r="H7" s="103"/>
      <c r="I7" s="103"/>
      <c r="J7" s="98"/>
      <c r="K7" s="98"/>
      <c r="L7" s="98"/>
      <c r="M7" s="98"/>
      <c r="N7" s="98"/>
    </row>
    <row r="8" spans="1:14" s="57" customFormat="1" x14ac:dyDescent="0.2">
      <c r="A8" s="139" t="str">
        <f>IF(Allgemeines!B23&lt;&gt;"",Allgemeines!B23,"")</f>
        <v/>
      </c>
      <c r="B8" s="148">
        <v>1</v>
      </c>
      <c r="C8" s="97"/>
      <c r="D8" s="98"/>
      <c r="E8" s="103"/>
      <c r="F8" s="103"/>
      <c r="G8" s="103"/>
      <c r="H8" s="103"/>
      <c r="I8" s="103"/>
      <c r="J8" s="98"/>
      <c r="K8" s="466" t="str">
        <f>CONCATENATE("Bank: ",Allgemeines!B14)</f>
        <v xml:space="preserve">Bank: </v>
      </c>
      <c r="L8" s="466"/>
      <c r="M8" s="466"/>
      <c r="N8" s="466"/>
    </row>
    <row r="9" spans="1:14" x14ac:dyDescent="0.2">
      <c r="A9" s="139" t="str">
        <f>IF(Allgemeines!B24&lt;&gt;"",Allgemeines!B24,"")</f>
        <v/>
      </c>
      <c r="B9" s="148">
        <v>2</v>
      </c>
      <c r="D9" s="470" t="str">
        <f>IF(K1&lt;&gt;0,CONCATENATE(K1," - ",K3," - ",K4),"")</f>
        <v/>
      </c>
      <c r="E9" s="471"/>
      <c r="F9" s="471"/>
      <c r="G9" s="471"/>
      <c r="H9" s="471"/>
      <c r="I9" s="471"/>
      <c r="J9" s="98"/>
      <c r="K9" s="449" t="str">
        <f>CONCATENATE("Kto.-Inh. ",Allgemeines!B15)</f>
        <v xml:space="preserve">Kto.-Inh. </v>
      </c>
      <c r="L9" s="449"/>
      <c r="M9" s="449"/>
      <c r="N9" s="449"/>
    </row>
    <row r="10" spans="1:14" x14ac:dyDescent="0.2">
      <c r="A10" s="139" t="str">
        <f>IF(Allgemeines!B25&lt;&gt;"",Allgemeines!B25,"")</f>
        <v/>
      </c>
      <c r="B10" s="148">
        <v>3</v>
      </c>
      <c r="D10" s="472"/>
      <c r="E10" s="472"/>
      <c r="F10" s="472"/>
      <c r="G10" s="472"/>
      <c r="H10" s="472"/>
      <c r="I10" s="472"/>
      <c r="J10" s="98"/>
      <c r="K10" s="448" t="str">
        <f>CONCATENATE("Kto.-Nr. ",Allgemeines!B16,"")</f>
        <v xml:space="preserve">Kto.-Nr. </v>
      </c>
      <c r="L10" s="448"/>
      <c r="M10" s="469">
        <f>Allgemeines!B17</f>
        <v>0</v>
      </c>
      <c r="N10" s="448"/>
    </row>
    <row r="11" spans="1:14" x14ac:dyDescent="0.2">
      <c r="A11" s="139" t="str">
        <f>IF(Allgemeines!B26&lt;&gt;"",Allgemeines!B26,"")</f>
        <v/>
      </c>
      <c r="B11" s="148">
        <v>4</v>
      </c>
      <c r="D11" s="450" t="str">
        <f>CONCATENATE(IF($B$19=1,Allgemeines!C23,""),IF($B$19=2,Allgemeines!C24,""),IF($B$19=3,Allgemeines!C25,""),IF($B$19=4,Allgemeines!C26,""),IF($B$19=5,Allgemeines!C27,""),IF($B$19=6,Allgemeines!C28,""),IF($B$19=7,Allgemeines!C29,""),IF($B$19=8,Allgemeines!C30,""),IF($B$19=9,Allgemeines!C31,""))</f>
        <v/>
      </c>
      <c r="E11" s="451"/>
      <c r="F11" s="451"/>
      <c r="G11" s="451"/>
      <c r="H11" s="451"/>
      <c r="I11" s="451"/>
      <c r="J11" s="98"/>
      <c r="K11" s="452" t="s">
        <v>62</v>
      </c>
      <c r="L11" s="453"/>
      <c r="M11" s="453"/>
      <c r="N11" s="453"/>
    </row>
    <row r="12" spans="1:14" x14ac:dyDescent="0.2">
      <c r="A12" s="139" t="str">
        <f>IF(Allgemeines!B27&lt;&gt;"",Allgemeines!B27,"")</f>
        <v/>
      </c>
      <c r="B12" s="148">
        <v>5</v>
      </c>
      <c r="D12" s="445" t="str">
        <f>CONCATENATE(IF($B$19=1,Allgemeines!D23,""),IF($B$19=2,Allgemeines!D24,""),IF($B$19=3,Allgemeines!D25,""),IF($B$19=4,Allgemeines!D26,""),IF($B$19=5,Allgemeines!D27,""),IF($B$19=6,Allgemeines!D28,""),IF($B$19=7,Allgemeines!D29,""),IF($B$19=8,Allgemeines!D30,""),IF($B$19=9,Allgemeines!D31,""))</f>
        <v/>
      </c>
      <c r="E12" s="445"/>
      <c r="F12" s="445"/>
      <c r="G12" s="445"/>
      <c r="H12" s="445"/>
      <c r="I12" s="445"/>
      <c r="J12" s="98"/>
      <c r="K12" s="465">
        <f>Allgemeines!B8</f>
        <v>0</v>
      </c>
      <c r="L12" s="449"/>
      <c r="M12" s="449"/>
      <c r="N12" s="449"/>
    </row>
    <row r="13" spans="1:14" x14ac:dyDescent="0.2">
      <c r="A13" s="139" t="str">
        <f>IF(Allgemeines!B28&lt;&gt;"",Allgemeines!B28,"")</f>
        <v/>
      </c>
      <c r="B13" s="148">
        <v>6</v>
      </c>
      <c r="D13" s="445" t="str">
        <f>CONCATENATE(IF($B$19=1,Allgemeines!E23,""),IF($B$19=2,Allgemeines!E24,""),IF($B$19=3,Allgemeines!E25,""),IF($B$19=4,Allgemeines!E26,""),IF($B$19=5,Allgemeines!E27,""),IF($B$19=6,Allgemeines!E28,""),IF($B$19=7,Allgemeines!E29,""),IF($B$19=8,Allgemeines!E30,""),IF($B$19=9,Allgemeines!E31,""))</f>
        <v/>
      </c>
      <c r="E13" s="432"/>
      <c r="F13" s="432"/>
      <c r="G13" s="432"/>
      <c r="H13" s="432"/>
      <c r="I13" s="432"/>
      <c r="J13" s="98"/>
      <c r="K13" s="449" t="str">
        <f>CONCATENATE("Tel. ",Allgemeines!B9,", Fax ",Allgemeines!B10)</f>
        <v xml:space="preserve">Tel. , Fax </v>
      </c>
      <c r="L13" s="449"/>
      <c r="M13" s="449"/>
      <c r="N13" s="449"/>
    </row>
    <row r="14" spans="1:14" x14ac:dyDescent="0.2">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5" t="str">
        <f>CONCATENATE(IF($B$19=1,Allgemeines!G23,""),IF($B$19=2,Allgemeines!G24,""),IF($B$19=3,Allgemeines!G25,""),IF($B$19=4,Allgemeines!G26,""),IF($B$19=5,Allgemeines!G27,""),IF($B$19=6,Allgemeines!G28,""),IF($B$19=7,Allgemeines!G29,""),IF($B$19=8,Allgemeines!G30,""),IF($B$19=9,Allgemeines!G31,""))</f>
        <v/>
      </c>
      <c r="F14" s="432"/>
      <c r="G14" s="432"/>
      <c r="H14" s="432"/>
      <c r="I14" s="432"/>
      <c r="J14" s="98"/>
      <c r="K14" s="444" t="str">
        <f>CONCATENATE("E-Mail ",Allgemeines!B11)</f>
        <v xml:space="preserve">E-Mail </v>
      </c>
      <c r="L14" s="444"/>
      <c r="M14" s="444"/>
      <c r="N14" s="444"/>
    </row>
    <row r="15" spans="1:14" x14ac:dyDescent="0.2">
      <c r="A15" s="139" t="str">
        <f>IF(Allgemeines!B30&lt;&gt;"",Allgemeines!B30,"")</f>
        <v/>
      </c>
      <c r="B15" s="148">
        <v>8</v>
      </c>
      <c r="D15" s="103"/>
      <c r="E15" s="103"/>
      <c r="F15" s="103"/>
      <c r="G15" s="103"/>
      <c r="H15" s="103"/>
      <c r="I15" s="103"/>
      <c r="J15" s="98"/>
      <c r="K15" s="444"/>
      <c r="L15" s="444"/>
      <c r="M15" s="444"/>
      <c r="N15" s="444"/>
    </row>
    <row r="16" spans="1:14" x14ac:dyDescent="0.2">
      <c r="A16" s="139" t="str">
        <f>IF(Allgemeines!B31&lt;&gt;"",Allgemeines!B31,"")</f>
        <v/>
      </c>
      <c r="B16" s="148">
        <v>9</v>
      </c>
      <c r="D16" s="103"/>
      <c r="E16" s="103"/>
      <c r="F16" s="103"/>
      <c r="G16" s="103"/>
      <c r="H16" s="103"/>
      <c r="I16" s="103"/>
      <c r="J16" s="98"/>
      <c r="K16" s="456" t="str">
        <f>CONCATENATE(Allgemeines!F3,", ",Allgemeines!F4,", ",Allgemeines!F5," ",Allgemeines!F6,", Leitung: ",Allgemeines!F7,", EinrNr: ",Allgemeines!F8)</f>
        <v xml:space="preserve">, ,  , Leitung: , EinrNr: </v>
      </c>
      <c r="L16" s="457"/>
      <c r="M16" s="457"/>
      <c r="N16" s="457"/>
    </row>
    <row r="17" spans="1:14" ht="12.75" customHeight="1" x14ac:dyDescent="0.2">
      <c r="B17" s="149"/>
      <c r="D17" s="103"/>
      <c r="E17" s="103"/>
      <c r="F17" s="103"/>
      <c r="G17" s="103"/>
      <c r="H17" s="103"/>
      <c r="I17" s="103"/>
      <c r="J17" s="102"/>
      <c r="K17" s="458"/>
      <c r="L17" s="458"/>
      <c r="M17" s="458"/>
      <c r="N17" s="458"/>
    </row>
    <row r="18" spans="1:14" x14ac:dyDescent="0.2">
      <c r="A18" s="443" t="s">
        <v>152</v>
      </c>
      <c r="B18" s="443"/>
      <c r="D18" s="103"/>
      <c r="E18" s="103"/>
      <c r="F18" s="103"/>
      <c r="G18" s="103"/>
      <c r="H18" s="103"/>
      <c r="I18" s="103"/>
      <c r="J18" s="102"/>
      <c r="K18" s="458"/>
      <c r="L18" s="458"/>
      <c r="M18" s="458"/>
      <c r="N18" s="458"/>
    </row>
    <row r="19" spans="1:14" x14ac:dyDescent="0.2">
      <c r="A19" t="s">
        <v>155</v>
      </c>
      <c r="B19" s="302">
        <v>1</v>
      </c>
      <c r="D19" s="103"/>
      <c r="E19" s="103"/>
      <c r="F19" s="103"/>
      <c r="G19" s="103"/>
      <c r="H19" s="103"/>
      <c r="I19" s="103"/>
      <c r="J19" s="102"/>
      <c r="K19" s="459"/>
      <c r="L19" s="459"/>
      <c r="M19" s="459"/>
      <c r="N19" s="459"/>
    </row>
    <row r="20" spans="1:14" x14ac:dyDescent="0.2">
      <c r="B20" s="86"/>
      <c r="D20" s="454" t="str">
        <f>CONCATENATE("Abschlag kindbezogene Förderung nach BayKiBiG:",Allgemeines!F14," Abrechnungsmonate ",Allgemeines!F13," (vom 01.01.2017 - 31.08.2017), Stichtag ",Allgemeines!F12)</f>
        <v>Abschlag kindbezogene Förderung nach BayKiBiG:8 Abrechnungsmonate 2018 (vom 01.01.2017 - 31.08.2017), Stichtag 01.01.2018</v>
      </c>
      <c r="E20" s="455"/>
      <c r="F20" s="455"/>
      <c r="G20" s="455"/>
      <c r="H20" s="455"/>
      <c r="I20" s="455"/>
      <c r="J20" s="455"/>
      <c r="K20" s="455"/>
      <c r="L20" s="455"/>
      <c r="M20" s="432"/>
      <c r="N20" s="432"/>
    </row>
    <row r="21" spans="1:14" ht="12.75" customHeight="1" x14ac:dyDescent="0.2">
      <c r="A21" s="446" t="s">
        <v>107</v>
      </c>
      <c r="B21" s="447"/>
      <c r="D21" s="103"/>
      <c r="E21" s="103"/>
      <c r="F21" s="105"/>
      <c r="G21" s="103"/>
      <c r="H21" s="103"/>
      <c r="I21" s="103"/>
      <c r="J21" s="103"/>
      <c r="K21" s="103"/>
      <c r="L21" s="98"/>
      <c r="M21" s="98"/>
      <c r="N21" s="98"/>
    </row>
    <row r="22" spans="1:14" x14ac:dyDescent="0.2">
      <c r="A22" s="436"/>
      <c r="B22" s="447"/>
      <c r="D22" s="473" t="s">
        <v>51</v>
      </c>
      <c r="E22" s="438"/>
      <c r="F22" s="438"/>
      <c r="G22" s="438"/>
      <c r="H22" s="438"/>
      <c r="I22" s="438"/>
      <c r="J22" s="438"/>
      <c r="K22" s="438"/>
      <c r="L22" s="438"/>
      <c r="M22" s="438"/>
      <c r="N22" s="98"/>
    </row>
    <row r="23" spans="1:14" x14ac:dyDescent="0.2">
      <c r="A23" s="436"/>
      <c r="B23" s="447"/>
      <c r="D23" s="103"/>
      <c r="E23" s="103"/>
      <c r="F23" s="103"/>
      <c r="G23" s="103"/>
      <c r="H23" s="103"/>
      <c r="I23" s="103"/>
      <c r="J23" s="103"/>
      <c r="K23" s="103"/>
      <c r="L23" s="98"/>
      <c r="M23" s="98"/>
      <c r="N23" s="98"/>
    </row>
    <row r="24" spans="1:14" ht="38.25" customHeight="1" x14ac:dyDescent="0.2">
      <c r="A24" s="436"/>
      <c r="B24" s="447"/>
      <c r="D24" s="462" t="s">
        <v>213</v>
      </c>
      <c r="E24" s="462"/>
      <c r="F24" s="462"/>
      <c r="G24" s="462"/>
      <c r="H24" s="462"/>
      <c r="I24" s="462"/>
      <c r="J24" s="462"/>
      <c r="K24" s="462"/>
      <c r="L24" s="438"/>
      <c r="M24" s="438"/>
      <c r="N24" s="438"/>
    </row>
    <row r="25" spans="1:14" ht="6" customHeight="1" x14ac:dyDescent="0.2">
      <c r="A25" s="436"/>
      <c r="B25" s="447"/>
      <c r="D25" s="2"/>
      <c r="E25" s="2"/>
      <c r="F25" s="2"/>
      <c r="G25" s="2"/>
      <c r="H25" s="2"/>
      <c r="I25" s="2"/>
      <c r="J25" s="2"/>
      <c r="K25" s="2"/>
    </row>
    <row r="26" spans="1:14" ht="33.950000000000003" customHeight="1" x14ac:dyDescent="0.2">
      <c r="A26" s="436"/>
      <c r="B26" s="447"/>
      <c r="D26" s="106"/>
      <c r="E26" s="133" t="str">
        <f>Fördertabellen!E4</f>
        <v>Schulkind</v>
      </c>
      <c r="F26" s="133" t="str">
        <f>Fördertabellen!G4</f>
        <v>Migration</v>
      </c>
      <c r="G26" s="133" t="str">
        <f>Fördertabellen!K4</f>
        <v>behindert</v>
      </c>
      <c r="H26" s="134" t="s">
        <v>52</v>
      </c>
      <c r="J26" s="460" t="str">
        <f>IF(SUM('Kinder Zuschuss'!W16:AF16)&gt;'Kinder Zuschuss'!AG16/3,"Mehr als 1/3 der Kinder behindert (Art. 2 Abs. 3 BayKiBiG). Begründung siehe Anlage.",IF(Allgemeines!F11&lt;&gt;4.5,CONCATENATE("Faktor für behinderte Kinder ",Allgemeines!F11),""))</f>
        <v/>
      </c>
      <c r="K26" s="461"/>
      <c r="L26" s="461"/>
    </row>
    <row r="27" spans="1:14" x14ac:dyDescent="0.2">
      <c r="A27" s="436"/>
      <c r="B27" s="447"/>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63" t="str">
        <f>CONCATENATE("Anstellungsschlüssel  1 : ",'Kinder Zuschuss'!BD52)</f>
        <v xml:space="preserve">Anstellungsschlüssel  1 :  </v>
      </c>
      <c r="K27" s="439"/>
      <c r="L27" s="439"/>
      <c r="M27" s="49"/>
    </row>
    <row r="28" spans="1:14" x14ac:dyDescent="0.2">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0" t="str">
        <f>'Kinder Zuschuss'!AN53</f>
        <v/>
      </c>
      <c r="K28" s="440"/>
      <c r="L28" s="440"/>
    </row>
    <row r="29" spans="1:14" x14ac:dyDescent="0.2">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0"/>
      <c r="K29" s="440"/>
      <c r="L29" s="440"/>
    </row>
    <row r="30" spans="1:14" x14ac:dyDescent="0.2">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0" t="str">
        <f>'Kinder Zuschuss'!AN54</f>
        <v/>
      </c>
      <c r="K30" s="440"/>
      <c r="L30" s="440"/>
    </row>
    <row r="31" spans="1:14" x14ac:dyDescent="0.2">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0"/>
      <c r="K31" s="440"/>
      <c r="L31" s="440"/>
    </row>
    <row r="32" spans="1:14" x14ac:dyDescent="0.2">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39" t="str">
        <f>CONCATENATE("Mindest-Wochenstd. Fachkraft: ",'Kinder Zuschuss'!BD47," / tats.: ",'Kinder Zuschuss'!BD48)</f>
        <v>Mindest-Wochenstd. Fachkraft: 0 / tats.: 0</v>
      </c>
      <c r="K32" s="439"/>
      <c r="L32" s="439"/>
    </row>
    <row r="33" spans="2:14" x14ac:dyDescent="0.2">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77" t="str">
        <f>'Kinder Zuschuss'!AN55</f>
        <v/>
      </c>
      <c r="K33" s="477"/>
      <c r="L33" s="477"/>
    </row>
    <row r="34" spans="2:14" x14ac:dyDescent="0.2">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60"/>
      <c r="K34" s="460"/>
      <c r="L34" s="460"/>
    </row>
    <row r="35" spans="2:14" x14ac:dyDescent="0.2">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8" t="s">
        <v>52</v>
      </c>
      <c r="E36" s="212">
        <f>SUM(E27:E35)</f>
        <v>0</v>
      </c>
      <c r="F36" s="212">
        <f>SUM(F27:F35)</f>
        <v>0</v>
      </c>
      <c r="G36" s="212">
        <f>SUM(G27:G35)</f>
        <v>0</v>
      </c>
      <c r="H36" s="213">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09"/>
      <c r="D39" s="476" t="str">
        <f>CONCATENATE("Bei einem Basiswert von ",Allgemeines!F9," Euro erwarten wir einen Gesamtzuschuss über")</f>
        <v>Bei einem Basiswert von 1130,38 Euro erwarten wir einen Gesamtzuschuss über</v>
      </c>
      <c r="E39" s="438"/>
      <c r="F39" s="438"/>
      <c r="G39" s="438"/>
      <c r="H39" s="438"/>
      <c r="I39" s="438"/>
      <c r="J39" s="438"/>
      <c r="K39" s="438"/>
      <c r="L39" s="438"/>
      <c r="M39" s="320" t="str">
        <f>IF(M44&gt;0,SUM('Kinder Zuschuss'!H43:AA43),"Fehler!")</f>
        <v>Fehler!</v>
      </c>
      <c r="N39" s="98" t="s">
        <v>53</v>
      </c>
    </row>
    <row r="40" spans="2:14" x14ac:dyDescent="0.2">
      <c r="B40" s="86"/>
      <c r="C40" s="306"/>
      <c r="D40" s="311"/>
      <c r="E40" s="304"/>
      <c r="F40" s="304"/>
      <c r="G40" s="304"/>
      <c r="H40" s="304"/>
      <c r="I40" s="304"/>
      <c r="J40" s="304"/>
      <c r="K40" s="304"/>
      <c r="L40" s="304"/>
      <c r="M40" s="50"/>
      <c r="N40" s="304"/>
    </row>
    <row r="41" spans="2:14" x14ac:dyDescent="0.2">
      <c r="B41" s="86"/>
      <c r="C41" s="306"/>
      <c r="D41" s="474" t="s">
        <v>208</v>
      </c>
      <c r="E41" s="475"/>
      <c r="F41" s="475"/>
      <c r="G41" s="475"/>
      <c r="H41" s="475"/>
      <c r="I41" s="475"/>
      <c r="J41" s="475"/>
      <c r="K41" s="475"/>
      <c r="L41" s="475"/>
      <c r="M41" s="135"/>
      <c r="N41" s="306"/>
    </row>
    <row r="42" spans="2:14" x14ac:dyDescent="0.2">
      <c r="B42" s="86"/>
      <c r="D42" s="444" t="s">
        <v>209</v>
      </c>
      <c r="E42" s="444"/>
      <c r="F42" s="444"/>
      <c r="G42" s="444"/>
      <c r="H42" s="444"/>
      <c r="I42" s="444"/>
      <c r="J42" s="444"/>
      <c r="K42" s="444"/>
      <c r="L42" s="444"/>
      <c r="M42" s="312">
        <f>'Kinder Zuschuss'!R43</f>
        <v>0</v>
      </c>
      <c r="N42" s="49" t="s">
        <v>53</v>
      </c>
    </row>
    <row r="43" spans="2:14" x14ac:dyDescent="0.2">
      <c r="B43" s="86"/>
      <c r="D43" s="441" t="s">
        <v>188</v>
      </c>
      <c r="E43" s="441"/>
      <c r="F43" s="441"/>
      <c r="G43" s="441"/>
      <c r="H43" s="441"/>
      <c r="I43" s="441"/>
      <c r="J43" s="441"/>
      <c r="K43" s="441"/>
      <c r="L43" s="441"/>
      <c r="M43" s="313">
        <f>'Kinder Zuschuss'!W43</f>
        <v>0</v>
      </c>
      <c r="N43" s="298" t="s">
        <v>53</v>
      </c>
    </row>
    <row r="44" spans="2:14" x14ac:dyDescent="0.2">
      <c r="B44" s="86"/>
      <c r="D44" s="442" t="s">
        <v>210</v>
      </c>
      <c r="E44" s="442"/>
      <c r="F44" s="442"/>
      <c r="G44" s="442"/>
      <c r="H44" s="442"/>
      <c r="I44" s="442"/>
      <c r="J44" s="442"/>
      <c r="K44" s="442"/>
      <c r="L44" s="442"/>
      <c r="M44" s="322">
        <f>'Kinder Zuschuss'!M43:Q43</f>
        <v>0</v>
      </c>
      <c r="N44" s="298" t="s">
        <v>53</v>
      </c>
    </row>
    <row r="45" spans="2:14" x14ac:dyDescent="0.2">
      <c r="B45" s="86"/>
      <c r="D45" s="442" t="s">
        <v>211</v>
      </c>
      <c r="E45" s="442"/>
      <c r="F45" s="442"/>
      <c r="G45" s="442"/>
      <c r="H45" s="442"/>
      <c r="I45" s="442"/>
      <c r="J45" s="442"/>
      <c r="K45" s="442"/>
      <c r="L45" s="442"/>
      <c r="M45" s="314">
        <f>'Kinder Zuschuss'!H43</f>
        <v>0</v>
      </c>
      <c r="N45" s="298" t="s">
        <v>53</v>
      </c>
    </row>
    <row r="46" spans="2:14" x14ac:dyDescent="0.2">
      <c r="B46" s="86"/>
      <c r="D46" s="305"/>
      <c r="E46" s="305"/>
      <c r="F46" s="305"/>
      <c r="G46" s="305"/>
      <c r="H46" s="305"/>
      <c r="I46" s="305"/>
      <c r="J46" s="305"/>
      <c r="K46" s="305"/>
      <c r="L46" s="305"/>
      <c r="M46" s="314"/>
      <c r="N46" s="298"/>
    </row>
    <row r="47" spans="2:14" x14ac:dyDescent="0.2">
      <c r="B47" s="86"/>
      <c r="C47" s="306"/>
      <c r="D47" s="474" t="s">
        <v>115</v>
      </c>
      <c r="E47" s="475"/>
      <c r="F47" s="475"/>
      <c r="G47" s="475"/>
      <c r="H47" s="475"/>
      <c r="I47" s="475"/>
      <c r="J47" s="475"/>
      <c r="K47" s="475"/>
      <c r="L47" s="475"/>
      <c r="M47" s="313" t="e">
        <f>M39*0.96</f>
        <v>#VALUE!</v>
      </c>
      <c r="N47" s="315" t="s">
        <v>53</v>
      </c>
    </row>
    <row r="48" spans="2:14" x14ac:dyDescent="0.2">
      <c r="B48" s="86"/>
      <c r="D48" s="224"/>
      <c r="E48" s="224"/>
      <c r="F48" s="224"/>
      <c r="G48" s="224"/>
      <c r="H48" s="224"/>
      <c r="I48" s="224"/>
      <c r="J48" s="224"/>
      <c r="K48" s="224"/>
      <c r="L48" s="224"/>
      <c r="M48" s="49"/>
      <c r="N48" s="49"/>
    </row>
    <row r="49" spans="2:14" x14ac:dyDescent="0.2">
      <c r="B49" s="86"/>
      <c r="D49" s="467" t="s">
        <v>187</v>
      </c>
      <c r="E49" s="467"/>
      <c r="F49" s="467"/>
      <c r="G49" s="467"/>
      <c r="H49" s="467"/>
      <c r="I49" s="467"/>
      <c r="J49" s="467"/>
      <c r="K49" s="467"/>
      <c r="L49" s="467"/>
      <c r="M49" s="49"/>
      <c r="N49" s="49"/>
    </row>
    <row r="50" spans="2:14" ht="6" customHeight="1" x14ac:dyDescent="0.2">
      <c r="B50" s="86"/>
      <c r="D50" s="98"/>
      <c r="E50" s="98"/>
      <c r="F50" s="98"/>
      <c r="G50" s="98"/>
      <c r="H50" s="98"/>
      <c r="I50" s="98"/>
      <c r="J50" s="98"/>
      <c r="K50" s="98"/>
      <c r="L50" s="98"/>
      <c r="M50" s="98"/>
      <c r="N50" s="98"/>
    </row>
    <row r="51" spans="2:14" s="324" customFormat="1" ht="12" customHeight="1" x14ac:dyDescent="0.2">
      <c r="B51" s="325"/>
      <c r="C51" s="325"/>
      <c r="D51" s="124"/>
      <c r="E51" s="125"/>
      <c r="F51" s="125"/>
      <c r="G51" s="125"/>
      <c r="H51" s="125"/>
      <c r="I51" s="125"/>
      <c r="J51" s="125"/>
      <c r="K51" s="125"/>
      <c r="L51" s="125"/>
      <c r="M51" s="125"/>
      <c r="N51" s="125"/>
    </row>
    <row r="52" spans="2:14" s="324" customFormat="1" ht="12" customHeight="1" x14ac:dyDescent="0.2">
      <c r="B52" s="325"/>
      <c r="C52" s="325"/>
      <c r="D52" s="437" t="s">
        <v>223</v>
      </c>
      <c r="E52" s="437"/>
      <c r="F52" s="437"/>
      <c r="G52" s="437"/>
      <c r="H52" s="437"/>
      <c r="I52" s="437"/>
      <c r="J52" s="437"/>
      <c r="K52" s="437"/>
      <c r="L52" s="437"/>
      <c r="M52" s="437"/>
      <c r="N52" s="437"/>
    </row>
    <row r="53" spans="2:14" s="324" customFormat="1" ht="12" customHeight="1" x14ac:dyDescent="0.2">
      <c r="B53" s="325"/>
      <c r="C53" s="325"/>
      <c r="D53" s="437" t="s">
        <v>224</v>
      </c>
      <c r="E53" s="437"/>
      <c r="F53" s="437"/>
      <c r="G53" s="437"/>
      <c r="H53" s="437"/>
      <c r="I53" s="437"/>
      <c r="J53" s="437"/>
      <c r="K53" s="437"/>
      <c r="L53" s="437"/>
      <c r="M53" s="437"/>
      <c r="N53" s="437"/>
    </row>
    <row r="54" spans="2:14" s="324" customFormat="1" ht="12" customHeight="1" x14ac:dyDescent="0.2">
      <c r="B54" s="325"/>
      <c r="C54" s="325"/>
      <c r="D54" s="437" t="s">
        <v>225</v>
      </c>
      <c r="E54" s="437"/>
      <c r="F54" s="437"/>
      <c r="G54" s="437"/>
      <c r="H54" s="437"/>
      <c r="I54" s="437"/>
      <c r="J54" s="437"/>
      <c r="K54" s="437"/>
      <c r="L54" s="437"/>
      <c r="M54" s="437"/>
      <c r="N54" s="437"/>
    </row>
    <row r="55" spans="2:14" s="324" customFormat="1" ht="12" customHeight="1" x14ac:dyDescent="0.2">
      <c r="B55" s="325"/>
      <c r="C55" s="325"/>
      <c r="D55" s="437" t="s">
        <v>226</v>
      </c>
      <c r="E55" s="437"/>
      <c r="F55" s="437"/>
      <c r="G55" s="437"/>
      <c r="H55" s="437"/>
      <c r="I55" s="437"/>
      <c r="J55" s="437"/>
      <c r="K55" s="437"/>
      <c r="L55" s="437"/>
      <c r="M55" s="437"/>
      <c r="N55" s="437"/>
    </row>
    <row r="56" spans="2:14" ht="12" customHeight="1" x14ac:dyDescent="0.2">
      <c r="B56" s="86"/>
      <c r="D56" s="310"/>
      <c r="E56" s="310"/>
      <c r="F56" s="310"/>
      <c r="G56" s="310"/>
      <c r="H56" s="310"/>
      <c r="I56" s="310"/>
      <c r="J56" s="310"/>
      <c r="K56" s="310"/>
      <c r="L56" s="310"/>
      <c r="M56" s="310"/>
      <c r="N56" s="310"/>
    </row>
    <row r="57" spans="2:14" ht="12" customHeight="1" x14ac:dyDescent="0.2">
      <c r="B57" s="86"/>
      <c r="D57" s="310"/>
      <c r="E57" s="310"/>
      <c r="F57" s="310"/>
      <c r="G57" s="310"/>
      <c r="H57" s="310"/>
      <c r="I57" s="310"/>
      <c r="J57" s="310"/>
      <c r="K57" s="310"/>
      <c r="L57" s="310"/>
      <c r="M57" s="310"/>
      <c r="N57" s="310"/>
    </row>
    <row r="58" spans="2:14" ht="12" customHeight="1" x14ac:dyDescent="0.2">
      <c r="B58" s="86"/>
      <c r="D58" s="310"/>
      <c r="E58" s="310"/>
      <c r="F58" s="310"/>
      <c r="G58" s="310"/>
      <c r="H58" s="310"/>
      <c r="I58" s="310"/>
      <c r="J58" s="310"/>
      <c r="K58" s="310"/>
      <c r="L58" s="310"/>
      <c r="M58" s="310"/>
      <c r="N58" s="310"/>
    </row>
    <row r="59" spans="2:14" ht="6" customHeight="1" x14ac:dyDescent="0.2">
      <c r="B59" s="86"/>
      <c r="D59" s="110"/>
      <c r="E59" s="110"/>
      <c r="F59" s="110"/>
      <c r="G59" s="110"/>
      <c r="H59" s="110"/>
      <c r="I59" s="110"/>
      <c r="J59" s="110"/>
      <c r="K59" s="110"/>
      <c r="L59" s="110"/>
      <c r="M59" s="110"/>
      <c r="N59" s="110"/>
    </row>
    <row r="60" spans="2:14" x14ac:dyDescent="0.2">
      <c r="B60" s="86"/>
      <c r="D60" s="438" t="s">
        <v>54</v>
      </c>
      <c r="E60" s="438"/>
      <c r="F60" s="438"/>
      <c r="G60" s="98"/>
      <c r="H60" s="98"/>
      <c r="I60" s="98"/>
      <c r="J60" s="98"/>
      <c r="K60" s="98"/>
      <c r="L60" s="98"/>
      <c r="M60" s="98"/>
      <c r="N60" s="98"/>
    </row>
    <row r="61" spans="2:14" x14ac:dyDescent="0.2">
      <c r="B61" s="86"/>
      <c r="D61" s="98"/>
      <c r="E61" s="98"/>
      <c r="F61" s="98"/>
      <c r="G61" s="98"/>
      <c r="H61" s="98"/>
      <c r="I61" s="98"/>
      <c r="J61" s="98"/>
      <c r="K61" s="98"/>
      <c r="L61" s="98"/>
      <c r="M61" s="98"/>
      <c r="N61" s="98"/>
    </row>
    <row r="62" spans="2:14" s="324" customFormat="1" ht="70.900000000000006" customHeight="1" x14ac:dyDescent="0.2">
      <c r="B62" s="325"/>
      <c r="C62" s="325"/>
      <c r="D62" s="433" t="s">
        <v>228</v>
      </c>
      <c r="E62" s="433"/>
      <c r="F62" s="433"/>
      <c r="G62" s="433"/>
      <c r="H62" s="433"/>
      <c r="I62" s="433"/>
      <c r="J62" s="433"/>
      <c r="K62" s="433"/>
      <c r="L62" s="434"/>
      <c r="M62" s="434"/>
      <c r="N62" s="434"/>
    </row>
    <row r="63" spans="2:14" s="324" customFormat="1" ht="12.75" customHeight="1" x14ac:dyDescent="0.2">
      <c r="B63" s="325"/>
      <c r="C63" s="325"/>
    </row>
    <row r="64" spans="2:14" s="324" customFormat="1" ht="12.75" customHeight="1" x14ac:dyDescent="0.2">
      <c r="B64" s="325"/>
      <c r="C64" s="325"/>
      <c r="D64" s="324" t="s">
        <v>227</v>
      </c>
    </row>
    <row r="65" spans="2:14" ht="51.6" customHeight="1" x14ac:dyDescent="0.2">
      <c r="B65" s="86"/>
      <c r="D65" s="432">
        <f>Allgemeines!B7</f>
        <v>0</v>
      </c>
      <c r="E65" s="432"/>
      <c r="F65" s="432"/>
      <c r="G65" s="432"/>
      <c r="H65" s="432"/>
      <c r="I65" s="432"/>
      <c r="J65" s="432"/>
      <c r="K65" s="432"/>
      <c r="L65" s="112" t="s">
        <v>108</v>
      </c>
      <c r="M65" s="113">
        <f>Anleitung!C1</f>
        <v>43062</v>
      </c>
      <c r="N65" s="111"/>
    </row>
    <row r="66" spans="2:14" ht="12" customHeight="1" x14ac:dyDescent="0.2">
      <c r="B66" s="86"/>
      <c r="D66" s="1" t="s">
        <v>181</v>
      </c>
      <c r="E66" s="1"/>
    </row>
    <row r="67" spans="2:14" ht="12" customHeight="1" x14ac:dyDescent="0.2">
      <c r="K67" s="219"/>
    </row>
    <row r="68" spans="2:14" ht="12" customHeight="1" x14ac:dyDescent="0.2">
      <c r="D68" t="s">
        <v>182</v>
      </c>
      <c r="K68">
        <f>Allgemeines!B3</f>
        <v>0</v>
      </c>
    </row>
    <row r="69" spans="2:14" ht="12.75" customHeight="1" x14ac:dyDescent="0.2">
      <c r="D69" s="98" t="s">
        <v>186</v>
      </c>
      <c r="K69" s="219">
        <f>Allgemeines!F15</f>
        <v>0</v>
      </c>
    </row>
    <row r="70" spans="2:14" ht="19.899999999999999" customHeight="1" x14ac:dyDescent="0.2">
      <c r="D70" t="s">
        <v>183</v>
      </c>
      <c r="K70">
        <f>Allgemeines!F3</f>
        <v>0</v>
      </c>
    </row>
    <row r="71" spans="2:14" ht="12.6" customHeight="1" x14ac:dyDescent="0.2">
      <c r="D71" s="436" t="str">
        <f>D20</f>
        <v>Abschlag kindbezogene Förderung nach BayKiBiG:8 Abrechnungsmonate 2018 (vom 01.01.2017 - 31.08.2017), Stichtag 01.01.2018</v>
      </c>
      <c r="E71" s="436"/>
      <c r="F71" s="436"/>
      <c r="G71" s="436"/>
      <c r="H71" s="436"/>
      <c r="I71" s="436"/>
      <c r="J71" s="436"/>
      <c r="K71" s="436"/>
      <c r="L71" s="436"/>
      <c r="M71" s="436"/>
      <c r="N71" s="436"/>
    </row>
    <row r="72" spans="2:14" x14ac:dyDescent="0.2">
      <c r="D72" s="436"/>
      <c r="E72" s="436"/>
      <c r="F72" s="436"/>
      <c r="G72" s="436"/>
      <c r="H72" s="436"/>
      <c r="I72" s="436"/>
      <c r="J72" s="436"/>
      <c r="K72" s="436"/>
      <c r="L72" s="436"/>
      <c r="M72" s="436"/>
      <c r="N72" s="436"/>
    </row>
    <row r="75" spans="2:14" ht="40.15" customHeight="1" x14ac:dyDescent="0.2">
      <c r="E75" s="220" t="str">
        <f>IF(F76="","","1.")</f>
        <v/>
      </c>
      <c r="F75" s="435"/>
      <c r="G75" s="435"/>
      <c r="H75" s="435"/>
      <c r="I75" s="435"/>
      <c r="J75" s="435"/>
      <c r="K75" s="435"/>
      <c r="L75" s="435"/>
      <c r="M75" s="435"/>
    </row>
    <row r="76" spans="2:14" ht="40.15" customHeight="1" x14ac:dyDescent="0.2">
      <c r="E76" s="220" t="str">
        <f>IF(F76="","","2.")</f>
        <v/>
      </c>
      <c r="F76" s="435"/>
      <c r="G76" s="435"/>
      <c r="H76" s="435"/>
      <c r="I76" s="435"/>
      <c r="J76" s="435"/>
      <c r="K76" s="435"/>
      <c r="L76" s="435"/>
      <c r="M76" s="435"/>
    </row>
    <row r="77" spans="2:14" ht="40.15" customHeight="1" x14ac:dyDescent="0.2">
      <c r="E77" s="220" t="str">
        <f>IF(F77="","","3.")</f>
        <v/>
      </c>
      <c r="F77" s="435"/>
      <c r="G77" s="435"/>
      <c r="H77" s="435"/>
      <c r="I77" s="435"/>
      <c r="J77" s="435"/>
      <c r="K77" s="435"/>
      <c r="L77" s="435"/>
      <c r="M77" s="435"/>
    </row>
    <row r="78" spans="2:14" ht="40.15" customHeight="1" x14ac:dyDescent="0.2">
      <c r="E78" s="220" t="str">
        <f>IF(F78="","","4.")</f>
        <v/>
      </c>
      <c r="F78" s="435"/>
      <c r="G78" s="435"/>
      <c r="H78" s="435"/>
      <c r="I78" s="435"/>
      <c r="J78" s="435"/>
      <c r="K78" s="435"/>
      <c r="L78" s="435"/>
      <c r="M78" s="435"/>
    </row>
  </sheetData>
  <sheetProtection password="9FF7" sheet="1" objects="1" scenarios="1"/>
  <mergeCells count="52">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 ref="A1:B1"/>
    <mergeCell ref="A3:B5"/>
    <mergeCell ref="K3:N3"/>
    <mergeCell ref="K1:N2"/>
    <mergeCell ref="K8:N8"/>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J32:L32"/>
    <mergeCell ref="J28:L29"/>
    <mergeCell ref="J35:L36"/>
    <mergeCell ref="D43:L43"/>
    <mergeCell ref="D44:L44"/>
    <mergeCell ref="D52:N52"/>
    <mergeCell ref="D53:N53"/>
    <mergeCell ref="D54:N54"/>
    <mergeCell ref="D55:N55"/>
    <mergeCell ref="D60:F60"/>
    <mergeCell ref="D65:K65"/>
    <mergeCell ref="D62:N62"/>
    <mergeCell ref="F78:M78"/>
    <mergeCell ref="D71:N72"/>
    <mergeCell ref="F75:M75"/>
    <mergeCell ref="F76:M76"/>
    <mergeCell ref="F77:M77"/>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topLeftCell="A13" zoomScaleNormal="100" workbookViewId="0">
      <pane xSplit="2" topLeftCell="C1" activePane="topRight" state="frozenSplit"/>
      <selection pane="topRight" activeCell="D18" sqref="D18:N18"/>
    </sheetView>
  </sheetViews>
  <sheetFormatPr baseColWidth="10" defaultColWidth="11.42578125" defaultRowHeight="12.75" x14ac:dyDescent="0.2"/>
  <cols>
    <col min="1" max="1" width="17.85546875" style="127" customWidth="1"/>
    <col min="2" max="2" width="19.140625" style="68" customWidth="1"/>
    <col min="3" max="3" width="4.140625" style="127" customWidth="1"/>
    <col min="4" max="10" width="7.28515625" style="68" customWidth="1"/>
    <col min="11" max="11" width="4.42578125" style="68" customWidth="1"/>
    <col min="12" max="12" width="33.71093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6" customFormat="1" ht="15.75" x14ac:dyDescent="0.2">
      <c r="A1" s="505" t="s">
        <v>129</v>
      </c>
      <c r="B1" s="506"/>
      <c r="C1" s="151"/>
      <c r="D1" s="152"/>
      <c r="E1" s="152"/>
      <c r="F1" s="152"/>
      <c r="G1" s="153"/>
      <c r="H1" s="152"/>
      <c r="I1" s="152"/>
      <c r="J1" s="153"/>
      <c r="K1" s="517" t="str">
        <f>B15</f>
        <v>[Name Kommune]</v>
      </c>
      <c r="L1" s="518"/>
      <c r="M1" s="518"/>
      <c r="N1" s="518"/>
    </row>
    <row r="2" spans="1:14" s="126" customFormat="1" x14ac:dyDescent="0.2">
      <c r="A2" s="156"/>
      <c r="B2" s="157"/>
      <c r="C2" s="151"/>
      <c r="D2" s="152"/>
      <c r="E2" s="152"/>
      <c r="F2" s="152"/>
      <c r="G2" s="152"/>
      <c r="H2" s="152"/>
      <c r="I2" s="152"/>
      <c r="J2" s="153"/>
      <c r="K2" s="518"/>
      <c r="L2" s="518"/>
      <c r="M2" s="518"/>
      <c r="N2" s="518"/>
    </row>
    <row r="3" spans="1:14" s="126" customFormat="1" x14ac:dyDescent="0.2">
      <c r="A3" s="158" t="s">
        <v>157</v>
      </c>
      <c r="B3" s="159" t="s">
        <v>159</v>
      </c>
      <c r="C3" s="151"/>
      <c r="D3" s="152"/>
      <c r="E3" s="152"/>
      <c r="F3" s="152"/>
      <c r="G3" s="152"/>
      <c r="H3" s="152"/>
      <c r="I3" s="152"/>
      <c r="J3" s="153"/>
      <c r="K3" s="497" t="str">
        <f>B16</f>
        <v>[Straße]</v>
      </c>
      <c r="L3" s="509"/>
      <c r="M3" s="509"/>
      <c r="N3" s="509"/>
    </row>
    <row r="4" spans="1:14" s="126" customFormat="1" x14ac:dyDescent="0.2">
      <c r="A4" s="197" t="str">
        <f>IF(Allgemeines!B23&lt;&gt;"",Allgemeines!B23,"")</f>
        <v/>
      </c>
      <c r="B4" s="161">
        <v>1</v>
      </c>
      <c r="C4" s="151"/>
      <c r="D4" s="152"/>
      <c r="E4" s="152"/>
      <c r="F4" s="152"/>
      <c r="G4" s="152"/>
      <c r="H4" s="152"/>
      <c r="I4" s="152"/>
      <c r="J4" s="153"/>
      <c r="K4" s="497" t="str">
        <f>CONCATENATE(B17," ",B18)</f>
        <v>[PLZ] [Ort]</v>
      </c>
      <c r="L4" s="509"/>
      <c r="M4" s="509"/>
      <c r="N4" s="509"/>
    </row>
    <row r="5" spans="1:14" s="126" customFormat="1" x14ac:dyDescent="0.2">
      <c r="A5" s="197" t="str">
        <f>IF(Allgemeines!B24&lt;&gt;"",Allgemeines!B24,"")</f>
        <v/>
      </c>
      <c r="B5" s="162">
        <v>2</v>
      </c>
      <c r="C5" s="151"/>
      <c r="D5" s="152"/>
      <c r="E5" s="152"/>
      <c r="F5" s="152"/>
      <c r="G5" s="152"/>
      <c r="H5" s="152"/>
      <c r="I5" s="152"/>
      <c r="J5" s="153"/>
      <c r="K5" s="153"/>
      <c r="L5" s="153"/>
      <c r="M5" s="153"/>
      <c r="N5" s="153"/>
    </row>
    <row r="6" spans="1:14" s="126" customFormat="1" x14ac:dyDescent="0.2">
      <c r="A6" s="197" t="str">
        <f>IF(Allgemeines!B25&lt;&gt;"",Allgemeines!B25,"")</f>
        <v/>
      </c>
      <c r="B6" s="162">
        <v>3</v>
      </c>
      <c r="C6" s="151"/>
      <c r="D6" s="152"/>
      <c r="E6" s="152"/>
      <c r="F6" s="152"/>
      <c r="G6" s="152"/>
      <c r="H6" s="152"/>
      <c r="I6" s="152"/>
      <c r="J6" s="153"/>
      <c r="K6" s="519" t="str">
        <f>B24</f>
        <v>[Bescheiddatum]</v>
      </c>
      <c r="L6" s="499"/>
      <c r="M6" s="499"/>
      <c r="N6" s="499"/>
    </row>
    <row r="7" spans="1:14" s="126" customFormat="1" x14ac:dyDescent="0.2">
      <c r="A7" s="197" t="str">
        <f>IF(Allgemeines!B26&lt;&gt;"",Allgemeines!B26,"")</f>
        <v/>
      </c>
      <c r="B7" s="162">
        <v>4</v>
      </c>
      <c r="C7" s="151"/>
      <c r="D7" s="152"/>
      <c r="E7" s="152"/>
      <c r="F7" s="152"/>
      <c r="G7" s="152"/>
      <c r="H7" s="152"/>
      <c r="I7" s="152"/>
      <c r="J7" s="153"/>
      <c r="K7" s="163"/>
      <c r="L7" s="163"/>
      <c r="M7" s="163"/>
      <c r="N7" s="163"/>
    </row>
    <row r="8" spans="1:14" s="126" customFormat="1" x14ac:dyDescent="0.2">
      <c r="A8" s="197" t="str">
        <f>IF(Allgemeines!B27&lt;&gt;"",Allgemeines!B27,"")</f>
        <v/>
      </c>
      <c r="B8" s="162">
        <v>5</v>
      </c>
      <c r="C8" s="151"/>
      <c r="D8" s="153"/>
      <c r="E8" s="152"/>
      <c r="F8" s="152"/>
      <c r="G8" s="152"/>
      <c r="H8" s="152"/>
      <c r="I8" s="152"/>
      <c r="J8" s="153"/>
      <c r="K8" s="503" t="s">
        <v>62</v>
      </c>
      <c r="L8" s="503"/>
      <c r="M8" s="503"/>
      <c r="N8" s="503"/>
    </row>
    <row r="9" spans="1:14" x14ac:dyDescent="0.2">
      <c r="A9" s="197" t="str">
        <f>IF(Allgemeines!B28&lt;&gt;"",Allgemeines!B28,"")</f>
        <v/>
      </c>
      <c r="B9" s="162">
        <v>6</v>
      </c>
      <c r="C9" s="164"/>
      <c r="D9" s="502" t="str">
        <f>IF(K1&lt;&gt;0,CONCATENATE(K1," - ",K3," - ",K4),"")</f>
        <v>[Name Kommune] - [Straße] - [PLZ] [Ort]</v>
      </c>
      <c r="E9" s="503"/>
      <c r="F9" s="503"/>
      <c r="G9" s="503"/>
      <c r="H9" s="503"/>
      <c r="I9" s="503"/>
      <c r="J9" s="153"/>
      <c r="K9" s="497" t="str">
        <f>B20</f>
        <v>[Rückfragen]</v>
      </c>
      <c r="L9" s="497"/>
      <c r="M9" s="497"/>
      <c r="N9" s="497"/>
    </row>
    <row r="10" spans="1:14" x14ac:dyDescent="0.2">
      <c r="A10" s="197" t="str">
        <f>IF(Allgemeines!B29&lt;&gt;"",Allgemeines!B29,"")</f>
        <v/>
      </c>
      <c r="B10" s="162">
        <v>7</v>
      </c>
      <c r="C10" s="164"/>
      <c r="D10" s="504"/>
      <c r="E10" s="504"/>
      <c r="F10" s="504"/>
      <c r="G10" s="504"/>
      <c r="H10" s="504"/>
      <c r="I10" s="504"/>
      <c r="J10" s="153"/>
      <c r="K10" s="509" t="str">
        <f>CONCATENATE("Tel. ",B21,", Fax ",B22)</f>
        <v>Tel. [Tel.], Fax [Fax]</v>
      </c>
      <c r="L10" s="509"/>
      <c r="M10" s="509"/>
      <c r="N10" s="509"/>
    </row>
    <row r="11" spans="1:14" ht="12.75" customHeight="1" x14ac:dyDescent="0.2">
      <c r="A11" s="197" t="str">
        <f>IF(Allgemeines!B30&lt;&gt;"",Allgemeines!B30,"")</f>
        <v/>
      </c>
      <c r="B11" s="162">
        <v>8</v>
      </c>
      <c r="C11" s="164"/>
      <c r="D11" s="514">
        <f>Allgemeines!B3</f>
        <v>0</v>
      </c>
      <c r="E11" s="515"/>
      <c r="F11" s="515"/>
      <c r="G11" s="515"/>
      <c r="H11" s="515"/>
      <c r="I11" s="515"/>
      <c r="J11" s="153"/>
      <c r="K11" s="499" t="str">
        <f>CONCATENATE("E-Mail ",B23)</f>
        <v>E-Mail [E-Mail]</v>
      </c>
      <c r="L11" s="499"/>
      <c r="M11" s="499"/>
      <c r="N11" s="499"/>
    </row>
    <row r="12" spans="1:14" x14ac:dyDescent="0.2">
      <c r="A12" s="197" t="str">
        <f>IF(Allgemeines!B31&lt;&gt;"",Allgemeines!B31,"")</f>
        <v/>
      </c>
      <c r="B12" s="165">
        <v>9</v>
      </c>
      <c r="C12" s="164"/>
      <c r="D12" s="500">
        <f>Allgemeines!B7</f>
        <v>0</v>
      </c>
      <c r="E12" s="500"/>
      <c r="F12" s="500"/>
      <c r="G12" s="500"/>
      <c r="H12" s="500"/>
      <c r="I12" s="500"/>
      <c r="J12" s="153"/>
      <c r="K12" s="499"/>
      <c r="L12" s="499"/>
      <c r="M12" s="499"/>
      <c r="N12" s="499"/>
    </row>
    <row r="13" spans="1:14" x14ac:dyDescent="0.2">
      <c r="A13" s="510" t="s">
        <v>158</v>
      </c>
      <c r="B13" s="511"/>
      <c r="C13" s="164"/>
      <c r="D13" s="500">
        <f>Allgemeines!B4</f>
        <v>0</v>
      </c>
      <c r="E13" s="500"/>
      <c r="F13" s="500"/>
      <c r="G13" s="500"/>
      <c r="H13" s="500"/>
      <c r="I13" s="500"/>
      <c r="J13" s="153"/>
      <c r="K13" s="516" t="s">
        <v>229</v>
      </c>
      <c r="L13" s="516"/>
      <c r="M13" s="516"/>
      <c r="N13" s="516"/>
    </row>
    <row r="14" spans="1:14" x14ac:dyDescent="0.2">
      <c r="A14" s="166" t="s">
        <v>160</v>
      </c>
      <c r="B14" s="303">
        <v>1</v>
      </c>
      <c r="C14" s="164"/>
      <c r="D14" s="167">
        <f>Allgemeines!B5</f>
        <v>0</v>
      </c>
      <c r="E14" s="500">
        <f>Allgemeines!B6</f>
        <v>0</v>
      </c>
      <c r="F14" s="492"/>
      <c r="G14" s="492"/>
      <c r="H14" s="492"/>
      <c r="I14" s="492"/>
      <c r="J14" s="153"/>
      <c r="K14" s="496" t="str">
        <f>CONCATENATE(Allgemeines!F3,", ",Allgemeines!F4,", ",Allgemeines!F5," ",Allgemeines!F6,", EinrNr: ",Allgemeines!F8)</f>
        <v xml:space="preserve">, ,  , EinrNr: </v>
      </c>
      <c r="L14" s="496"/>
      <c r="M14" s="496"/>
      <c r="N14" s="496"/>
    </row>
    <row r="15" spans="1:14" x14ac:dyDescent="0.2">
      <c r="A15" s="168" t="s">
        <v>24</v>
      </c>
      <c r="B15" s="218" t="s">
        <v>117</v>
      </c>
      <c r="C15" s="164"/>
      <c r="D15" s="152"/>
      <c r="E15" s="152"/>
      <c r="F15" s="152"/>
      <c r="G15" s="152"/>
      <c r="H15" s="152"/>
      <c r="I15" s="152"/>
      <c r="J15" s="153"/>
      <c r="K15" s="496"/>
      <c r="L15" s="496"/>
      <c r="M15" s="496"/>
      <c r="N15" s="496"/>
    </row>
    <row r="16" spans="1:14" x14ac:dyDescent="0.2">
      <c r="A16" s="168" t="s">
        <v>36</v>
      </c>
      <c r="B16" s="141" t="s">
        <v>118</v>
      </c>
      <c r="C16" s="164"/>
      <c r="D16" s="152"/>
      <c r="E16" s="152"/>
      <c r="F16" s="152"/>
      <c r="G16" s="152"/>
      <c r="H16" s="152"/>
      <c r="I16" s="152"/>
      <c r="J16" s="153"/>
      <c r="K16" s="496"/>
      <c r="L16" s="496"/>
      <c r="M16" s="496"/>
      <c r="N16" s="496"/>
    </row>
    <row r="17" spans="1:14" ht="12.75" customHeight="1" x14ac:dyDescent="0.2">
      <c r="A17" s="160" t="s">
        <v>21</v>
      </c>
      <c r="B17" s="142" t="s">
        <v>119</v>
      </c>
      <c r="C17" s="164"/>
      <c r="D17" s="152"/>
      <c r="E17" s="152"/>
      <c r="F17" s="152"/>
      <c r="G17" s="152"/>
      <c r="H17" s="152"/>
      <c r="I17" s="152"/>
      <c r="J17" s="155"/>
      <c r="K17" s="496"/>
      <c r="L17" s="496"/>
      <c r="M17" s="496"/>
      <c r="N17" s="496"/>
    </row>
    <row r="18" spans="1:14" ht="12.75" customHeight="1" x14ac:dyDescent="0.2">
      <c r="A18" s="160" t="s">
        <v>22</v>
      </c>
      <c r="B18" s="142" t="s">
        <v>120</v>
      </c>
      <c r="C18" s="164"/>
      <c r="D18" s="512" t="str">
        <f>CONCATENATE("Abschlag kindbezogene Förderung nach BayKiBiG: ",Allgemeines!F14," Abrechnungsmonate ",Allgemeines!F13," (vom 01.01.2017 - 31.08.2017), Stichtag ",Allgemeines!F12)</f>
        <v>Abschlag kindbezogene Förderung nach BayKiBiG: 8 Abrechnungsmonate 2018 (vom 01.01.2017 - 31.08.2017), Stichtag 01.01.2018</v>
      </c>
      <c r="E18" s="513"/>
      <c r="F18" s="513"/>
      <c r="G18" s="513"/>
      <c r="H18" s="513"/>
      <c r="I18" s="513"/>
      <c r="J18" s="513"/>
      <c r="K18" s="513"/>
      <c r="L18" s="513"/>
      <c r="M18" s="513"/>
      <c r="N18" s="513"/>
    </row>
    <row r="19" spans="1:14" ht="12.75" customHeight="1" x14ac:dyDescent="0.2">
      <c r="A19" s="160" t="s">
        <v>131</v>
      </c>
      <c r="B19" s="142" t="s">
        <v>132</v>
      </c>
      <c r="C19" s="164"/>
      <c r="D19" s="501" t="s">
        <v>130</v>
      </c>
      <c r="E19" s="490"/>
      <c r="F19" s="507">
        <f>Allgemeines!F15</f>
        <v>0</v>
      </c>
      <c r="G19" s="508"/>
      <c r="H19" s="169"/>
      <c r="I19" s="508"/>
      <c r="J19" s="508"/>
      <c r="K19" s="508"/>
      <c r="L19" s="508"/>
      <c r="M19" s="508"/>
      <c r="N19" s="508"/>
    </row>
    <row r="20" spans="1:14" ht="12.75" customHeight="1" x14ac:dyDescent="0.2">
      <c r="A20" s="160" t="s">
        <v>37</v>
      </c>
      <c r="B20" s="143" t="s">
        <v>121</v>
      </c>
      <c r="C20" s="164"/>
      <c r="D20" s="152"/>
      <c r="E20" s="152"/>
      <c r="F20" s="170"/>
      <c r="G20" s="152"/>
      <c r="H20" s="152"/>
      <c r="I20" s="152"/>
      <c r="J20" s="152"/>
      <c r="K20" s="152"/>
      <c r="L20" s="153"/>
      <c r="M20" s="153"/>
      <c r="N20" s="153"/>
    </row>
    <row r="21" spans="1:14" ht="12.75" customHeight="1" x14ac:dyDescent="0.2">
      <c r="A21" s="160" t="s">
        <v>38</v>
      </c>
      <c r="B21" s="144" t="s">
        <v>122</v>
      </c>
      <c r="C21" s="164"/>
      <c r="D21" s="495" t="s">
        <v>51</v>
      </c>
      <c r="E21" s="490"/>
      <c r="F21" s="490"/>
      <c r="G21" s="490"/>
      <c r="H21" s="490"/>
      <c r="I21" s="490"/>
      <c r="J21" s="490"/>
      <c r="K21" s="490"/>
      <c r="L21" s="490"/>
      <c r="M21" s="490"/>
      <c r="N21" s="153"/>
    </row>
    <row r="22" spans="1:14" ht="12.75" customHeight="1" x14ac:dyDescent="0.2">
      <c r="A22" s="171" t="s">
        <v>39</v>
      </c>
      <c r="B22" s="145" t="s">
        <v>123</v>
      </c>
      <c r="C22" s="164"/>
      <c r="D22" s="152"/>
      <c r="E22" s="152"/>
      <c r="F22" s="152"/>
      <c r="G22" s="152"/>
      <c r="H22" s="152"/>
      <c r="I22" s="152"/>
      <c r="J22" s="152"/>
      <c r="K22" s="152"/>
      <c r="L22" s="153"/>
      <c r="M22" s="153"/>
      <c r="N22" s="153"/>
    </row>
    <row r="23" spans="1:14" ht="12.75" customHeight="1" x14ac:dyDescent="0.2">
      <c r="A23" s="172" t="s">
        <v>40</v>
      </c>
      <c r="B23" s="146" t="s">
        <v>124</v>
      </c>
      <c r="C23" s="164"/>
      <c r="D23" s="498" t="s">
        <v>230</v>
      </c>
      <c r="E23" s="499"/>
      <c r="F23" s="499"/>
      <c r="G23" s="499"/>
      <c r="H23" s="499"/>
      <c r="I23" s="499"/>
      <c r="J23" s="499"/>
      <c r="K23" s="499"/>
      <c r="L23" s="499"/>
      <c r="M23" s="499"/>
      <c r="N23" s="499"/>
    </row>
    <row r="24" spans="1:14" ht="12.75" customHeight="1" x14ac:dyDescent="0.2">
      <c r="A24" s="172" t="s">
        <v>125</v>
      </c>
      <c r="B24" s="146" t="s">
        <v>126</v>
      </c>
      <c r="C24" s="164"/>
      <c r="D24" s="499"/>
      <c r="E24" s="499"/>
      <c r="F24" s="499"/>
      <c r="G24" s="499"/>
      <c r="H24" s="499"/>
      <c r="I24" s="499"/>
      <c r="J24" s="499"/>
      <c r="K24" s="499"/>
      <c r="L24" s="499"/>
      <c r="M24" s="499"/>
      <c r="N24" s="499"/>
    </row>
    <row r="25" spans="1:14" ht="12.75" customHeight="1" x14ac:dyDescent="0.2">
      <c r="A25" s="173" t="s">
        <v>161</v>
      </c>
      <c r="B25" s="150" t="s">
        <v>127</v>
      </c>
      <c r="C25" s="164"/>
      <c r="D25" s="499"/>
      <c r="E25" s="499"/>
      <c r="F25" s="499"/>
      <c r="G25" s="499"/>
      <c r="H25" s="499"/>
      <c r="I25" s="499"/>
      <c r="J25" s="499"/>
      <c r="K25" s="499"/>
      <c r="L25" s="499"/>
      <c r="M25" s="499"/>
      <c r="N25" s="499"/>
    </row>
    <row r="26" spans="1:14" ht="6" customHeight="1" x14ac:dyDescent="0.2">
      <c r="A26" s="156"/>
      <c r="B26" s="156"/>
      <c r="C26" s="164"/>
      <c r="D26" s="154"/>
      <c r="E26" s="154"/>
      <c r="F26" s="154"/>
      <c r="G26" s="154"/>
      <c r="H26" s="154"/>
      <c r="I26" s="154"/>
      <c r="J26" s="154"/>
      <c r="K26" s="154"/>
      <c r="L26" s="153"/>
      <c r="M26" s="153"/>
      <c r="N26" s="153"/>
    </row>
    <row r="27" spans="1:14" ht="12.75" customHeight="1" x14ac:dyDescent="0.2">
      <c r="A27" s="478" t="str">
        <f>IF(B25="nein","Bitte Antragsangaben in dieser Datei korrigieren und Begründung auf getrenntem Blatt beifügen.","Der Bescheid entspricht dem Antrag.")</f>
        <v>Der Bescheid entspricht dem Antrag.</v>
      </c>
      <c r="B27" s="479"/>
      <c r="C27" s="164"/>
      <c r="D27" s="496"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6"/>
      <c r="F27" s="496"/>
      <c r="G27" s="496"/>
      <c r="H27" s="496"/>
      <c r="I27" s="496"/>
      <c r="J27" s="496"/>
      <c r="K27" s="496"/>
      <c r="L27" s="496"/>
      <c r="M27" s="496"/>
      <c r="N27" s="496"/>
    </row>
    <row r="28" spans="1:14" ht="6" customHeight="1" x14ac:dyDescent="0.2">
      <c r="A28" s="479"/>
      <c r="B28" s="479"/>
      <c r="C28" s="164"/>
      <c r="D28" s="89"/>
      <c r="E28" s="89"/>
      <c r="F28" s="89"/>
      <c r="G28" s="89"/>
      <c r="H28" s="89"/>
      <c r="I28" s="89"/>
      <c r="J28" s="89"/>
      <c r="K28" s="89"/>
      <c r="L28" s="87"/>
      <c r="M28" s="87"/>
      <c r="N28" s="87"/>
    </row>
    <row r="29" spans="1:14" ht="33.950000000000003" customHeight="1" x14ac:dyDescent="0.2">
      <c r="A29" s="479"/>
      <c r="B29" s="47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
      <c r="A34" s="491" t="str">
        <f>IF(B33&lt;&gt;1,"Kontrollsumme ungleich 100%","")</f>
        <v>Kontrollsumme ungleich 100%</v>
      </c>
      <c r="B34" s="491"/>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
      <c r="A40" s="164"/>
      <c r="B40" s="164"/>
      <c r="C40" s="164"/>
      <c r="D40" s="186"/>
      <c r="E40" s="186"/>
      <c r="F40" s="187"/>
      <c r="G40" s="187"/>
      <c r="H40" s="187"/>
      <c r="I40" s="187"/>
      <c r="J40" s="187"/>
      <c r="K40" s="188"/>
      <c r="L40" s="87"/>
      <c r="M40" s="87"/>
      <c r="N40" s="87"/>
    </row>
    <row r="41" spans="1:14" ht="15" customHeight="1" x14ac:dyDescent="0.2">
      <c r="A41"/>
      <c r="B41" s="86"/>
      <c r="C41" s="164"/>
      <c r="D41" s="186"/>
      <c r="E41" s="186"/>
      <c r="F41" s="187"/>
      <c r="G41" s="187"/>
      <c r="H41" s="187"/>
      <c r="I41" s="187"/>
      <c r="J41" s="187"/>
      <c r="K41" s="188"/>
      <c r="L41" s="87"/>
      <c r="M41" s="87"/>
      <c r="N41" s="87"/>
    </row>
    <row r="42" spans="1:14" ht="12.75" customHeight="1" x14ac:dyDescent="0.2">
      <c r="A42"/>
      <c r="B42" s="86"/>
      <c r="C42" s="163"/>
      <c r="D42" s="489" t="str">
        <f>CONCATENATE("Bei einem Basiswert von ",Allgemeines!F9," Euro ist ein Gesamtzuschuss zu erwarten in Höhe von")</f>
        <v>Bei einem Basiswert von 1130,38 Euro ist ein Gesamtzuschuss zu erwarten in Höhe von</v>
      </c>
      <c r="E42" s="490"/>
      <c r="F42" s="490"/>
      <c r="G42" s="490"/>
      <c r="H42" s="490"/>
      <c r="I42" s="490"/>
      <c r="J42" s="490"/>
      <c r="K42" s="490"/>
      <c r="L42" s="490"/>
      <c r="M42" s="321" t="str">
        <f>Anträge!M39</f>
        <v>Fehler!</v>
      </c>
      <c r="N42" s="153" t="s">
        <v>53</v>
      </c>
    </row>
    <row r="43" spans="1:14" ht="12.75" customHeight="1" x14ac:dyDescent="0.2">
      <c r="A43" s="164"/>
      <c r="B43" s="164"/>
      <c r="C43" s="163"/>
      <c r="D43" s="316"/>
      <c r="E43" s="307"/>
      <c r="F43" s="307"/>
      <c r="G43" s="307"/>
      <c r="H43" s="307"/>
      <c r="I43" s="307"/>
      <c r="J43" s="307"/>
      <c r="K43" s="307"/>
      <c r="L43" s="307"/>
      <c r="M43" s="189"/>
      <c r="N43" s="307"/>
    </row>
    <row r="44" spans="1:14" ht="12.75" customHeight="1" x14ac:dyDescent="0.2">
      <c r="A44"/>
      <c r="B44" s="86"/>
      <c r="C44" s="163"/>
      <c r="D44" s="484" t="s">
        <v>208</v>
      </c>
      <c r="E44" s="485"/>
      <c r="F44" s="485"/>
      <c r="G44" s="485"/>
      <c r="H44" s="485"/>
      <c r="I44" s="485"/>
      <c r="J44" s="485"/>
      <c r="K44" s="485"/>
      <c r="L44" s="485"/>
      <c r="M44" s="317"/>
      <c r="N44" s="163"/>
    </row>
    <row r="45" spans="1:14" customFormat="1" x14ac:dyDescent="0.2">
      <c r="A45" s="164"/>
      <c r="B45" s="164"/>
      <c r="C45" s="86"/>
      <c r="D45" s="444" t="s">
        <v>209</v>
      </c>
      <c r="E45" s="444"/>
      <c r="F45" s="444"/>
      <c r="G45" s="444"/>
      <c r="H45" s="444"/>
      <c r="I45" s="444"/>
      <c r="J45" s="444"/>
      <c r="K45" s="444"/>
      <c r="L45" s="444"/>
      <c r="M45" s="312">
        <f>'Kinder Zuschuss'!R43</f>
        <v>0</v>
      </c>
      <c r="N45" s="49" t="s">
        <v>53</v>
      </c>
    </row>
    <row r="46" spans="1:14" customFormat="1" x14ac:dyDescent="0.2">
      <c r="A46" s="164"/>
      <c r="B46" s="164"/>
      <c r="C46" s="86"/>
      <c r="D46" s="441" t="s">
        <v>188</v>
      </c>
      <c r="E46" s="441"/>
      <c r="F46" s="441"/>
      <c r="G46" s="441"/>
      <c r="H46" s="441"/>
      <c r="I46" s="441"/>
      <c r="J46" s="441"/>
      <c r="K46" s="441"/>
      <c r="L46" s="441"/>
      <c r="M46" s="313">
        <f>'Kinder Zuschuss'!W43</f>
        <v>0</v>
      </c>
      <c r="N46" s="298" t="s">
        <v>53</v>
      </c>
    </row>
    <row r="47" spans="1:14" customFormat="1" x14ac:dyDescent="0.2">
      <c r="A47" s="164"/>
      <c r="B47" s="164"/>
      <c r="C47" s="86"/>
      <c r="D47" s="442" t="s">
        <v>210</v>
      </c>
      <c r="E47" s="442"/>
      <c r="F47" s="442"/>
      <c r="G47" s="442"/>
      <c r="H47" s="442"/>
      <c r="I47" s="442"/>
      <c r="J47" s="442"/>
      <c r="K47" s="442"/>
      <c r="L47" s="442"/>
      <c r="M47" s="299">
        <f>Anträge!M44</f>
        <v>0</v>
      </c>
      <c r="N47" s="298" t="s">
        <v>53</v>
      </c>
    </row>
    <row r="48" spans="1:14" customFormat="1" x14ac:dyDescent="0.2">
      <c r="A48" s="164"/>
      <c r="B48" s="164"/>
      <c r="C48" s="86"/>
      <c r="D48" s="442" t="s">
        <v>211</v>
      </c>
      <c r="E48" s="442"/>
      <c r="F48" s="442"/>
      <c r="G48" s="442"/>
      <c r="H48" s="442"/>
      <c r="I48" s="442"/>
      <c r="J48" s="442"/>
      <c r="K48" s="442"/>
      <c r="L48" s="442"/>
      <c r="M48" s="314">
        <f>'Kinder Zuschuss'!H43</f>
        <v>0</v>
      </c>
      <c r="N48" s="298" t="s">
        <v>53</v>
      </c>
    </row>
    <row r="49" spans="1:14" customFormat="1" x14ac:dyDescent="0.2">
      <c r="A49" s="164"/>
      <c r="B49" s="164"/>
      <c r="C49" s="86"/>
      <c r="D49" s="305"/>
      <c r="E49" s="305"/>
      <c r="F49" s="305"/>
      <c r="G49" s="305"/>
      <c r="H49" s="305"/>
      <c r="I49" s="305"/>
      <c r="J49" s="305"/>
      <c r="K49" s="305"/>
      <c r="L49" s="305"/>
      <c r="M49" s="314"/>
      <c r="N49" s="298"/>
    </row>
    <row r="50" spans="1:14" ht="12.75" customHeight="1" x14ac:dyDescent="0.2">
      <c r="A50" s="164"/>
      <c r="B50" s="164"/>
      <c r="C50" s="163"/>
      <c r="D50" s="487" t="s">
        <v>128</v>
      </c>
      <c r="E50" s="488"/>
      <c r="F50" s="488"/>
      <c r="G50" s="488"/>
      <c r="H50" s="488"/>
      <c r="I50" s="488"/>
      <c r="J50" s="488"/>
      <c r="K50" s="488"/>
      <c r="L50" s="488"/>
      <c r="M50" s="318" t="e">
        <f>M42*0.96</f>
        <v>#VALUE!</v>
      </c>
      <c r="N50" s="319" t="s">
        <v>53</v>
      </c>
    </row>
    <row r="51" spans="1:14" ht="12.75" customHeight="1" x14ac:dyDescent="0.2">
      <c r="A51" s="164"/>
      <c r="B51" s="164"/>
      <c r="C51" s="163"/>
      <c r="D51" s="309"/>
      <c r="E51" s="192" t="s">
        <v>144</v>
      </c>
      <c r="F51" s="308">
        <f>B31</f>
        <v>3</v>
      </c>
      <c r="G51" s="308" t="str">
        <f>IF(F51&lt;2,"Rate über","Raten über")</f>
        <v>Raten über</v>
      </c>
      <c r="H51" s="308"/>
      <c r="I51" s="193">
        <f>IF(B31&gt;0,B32,0)</f>
        <v>0.33334000000000003</v>
      </c>
      <c r="J51" s="486" t="s">
        <v>147</v>
      </c>
      <c r="K51" s="486"/>
      <c r="L51" s="486"/>
      <c r="M51" s="190" t="e">
        <f>M42*0.96*I51</f>
        <v>#VALUE!</v>
      </c>
      <c r="N51" s="308" t="s">
        <v>53</v>
      </c>
    </row>
    <row r="52" spans="1:14" ht="6" hidden="1" customHeight="1" x14ac:dyDescent="0.2">
      <c r="A52" s="164"/>
      <c r="B52" s="164"/>
      <c r="C52" s="164"/>
      <c r="D52" s="153"/>
      <c r="E52" s="153"/>
      <c r="F52" s="153"/>
      <c r="G52" s="153"/>
      <c r="H52" s="153"/>
      <c r="I52" s="153"/>
      <c r="J52" s="153"/>
      <c r="K52" s="153"/>
      <c r="L52" s="153"/>
      <c r="M52" s="153"/>
      <c r="N52" s="153"/>
    </row>
    <row r="53" spans="1:14" ht="12.75" customHeight="1" x14ac:dyDescent="0.2">
      <c r="A53" s="164"/>
      <c r="B53" s="164"/>
      <c r="C53" s="164"/>
      <c r="D53" s="482" t="s">
        <v>212</v>
      </c>
      <c r="E53" s="483"/>
      <c r="F53" s="483"/>
      <c r="G53" s="483"/>
      <c r="H53" s="483"/>
      <c r="I53" s="483"/>
      <c r="J53" s="483"/>
      <c r="K53" s="483"/>
      <c r="L53" s="483"/>
      <c r="M53" s="483"/>
      <c r="N53" s="483"/>
    </row>
    <row r="54" spans="1:14" ht="0.6" customHeight="1" x14ac:dyDescent="0.2">
      <c r="A54"/>
      <c r="B54" s="86"/>
      <c r="C54" s="164"/>
      <c r="D54" s="483"/>
      <c r="E54" s="483"/>
      <c r="F54" s="483"/>
      <c r="G54" s="483"/>
      <c r="H54" s="483"/>
      <c r="I54" s="483"/>
      <c r="J54" s="483"/>
      <c r="K54" s="483"/>
      <c r="L54" s="483"/>
      <c r="M54" s="483"/>
      <c r="N54" s="483"/>
    </row>
    <row r="55" spans="1:14" ht="6" customHeight="1" x14ac:dyDescent="0.2">
      <c r="A55"/>
      <c r="B55" s="86"/>
      <c r="C55" s="164"/>
      <c r="D55" s="494"/>
      <c r="E55" s="494"/>
      <c r="F55" s="494"/>
      <c r="G55" s="494"/>
      <c r="H55" s="494"/>
      <c r="I55" s="494"/>
      <c r="J55" s="494"/>
      <c r="K55" s="494"/>
      <c r="L55" s="494"/>
      <c r="M55" s="494"/>
      <c r="N55" s="494"/>
    </row>
    <row r="56" spans="1:14" customFormat="1" ht="12" customHeight="1" x14ac:dyDescent="0.2">
      <c r="A56" s="164"/>
      <c r="B56" s="164"/>
      <c r="C56" s="86"/>
      <c r="D56" s="224"/>
      <c r="E56" s="224"/>
      <c r="F56" s="224"/>
      <c r="G56" s="224"/>
      <c r="H56" s="224"/>
      <c r="I56" s="224"/>
      <c r="J56" s="224"/>
      <c r="K56" s="224"/>
      <c r="L56" s="224"/>
      <c r="M56" s="225"/>
      <c r="N56" s="225"/>
    </row>
    <row r="57" spans="1:14" ht="7.15" customHeight="1" x14ac:dyDescent="0.2">
      <c r="A57" s="164"/>
      <c r="B57" s="164"/>
      <c r="C57" s="164"/>
      <c r="D57" s="480" t="s">
        <v>231</v>
      </c>
      <c r="E57" s="481"/>
      <c r="F57" s="481"/>
      <c r="G57" s="481"/>
      <c r="H57" s="481"/>
      <c r="I57" s="481"/>
      <c r="J57" s="481"/>
      <c r="K57" s="481"/>
      <c r="L57" s="481"/>
      <c r="M57" s="481"/>
      <c r="N57" s="481"/>
    </row>
    <row r="58" spans="1:14" ht="12.75" customHeight="1" x14ac:dyDescent="0.2">
      <c r="A58" s="164"/>
      <c r="B58" s="164"/>
      <c r="C58" s="164"/>
      <c r="D58" s="481"/>
      <c r="E58" s="481"/>
      <c r="F58" s="481"/>
      <c r="G58" s="481"/>
      <c r="H58" s="481"/>
      <c r="I58" s="481"/>
      <c r="J58" s="481"/>
      <c r="K58" s="481"/>
      <c r="L58" s="481"/>
      <c r="M58" s="481"/>
      <c r="N58" s="481"/>
    </row>
    <row r="59" spans="1:14" ht="12.75" customHeight="1" x14ac:dyDescent="0.2">
      <c r="A59" s="164"/>
      <c r="B59" s="164"/>
      <c r="C59" s="164"/>
      <c r="D59" s="481"/>
      <c r="E59" s="481"/>
      <c r="F59" s="481"/>
      <c r="G59" s="481"/>
      <c r="H59" s="481"/>
      <c r="I59" s="481"/>
      <c r="J59" s="481"/>
      <c r="K59" s="481"/>
      <c r="L59" s="481"/>
      <c r="M59" s="481"/>
      <c r="N59" s="481"/>
    </row>
    <row r="60" spans="1:14" ht="12.75" customHeight="1" x14ac:dyDescent="0.2">
      <c r="A60" s="164"/>
      <c r="B60" s="164"/>
      <c r="C60" s="164"/>
      <c r="D60" s="481"/>
      <c r="E60" s="481"/>
      <c r="F60" s="481"/>
      <c r="G60" s="481"/>
      <c r="H60" s="481"/>
      <c r="I60" s="481"/>
      <c r="J60" s="481"/>
      <c r="K60" s="481"/>
      <c r="L60" s="481"/>
      <c r="M60" s="481"/>
      <c r="N60" s="481"/>
    </row>
    <row r="61" spans="1:14" ht="12.75" customHeight="1" x14ac:dyDescent="0.2">
      <c r="A61" s="164"/>
      <c r="B61" s="164"/>
      <c r="C61" s="164"/>
      <c r="D61" s="481"/>
      <c r="E61" s="481"/>
      <c r="F61" s="481"/>
      <c r="G61" s="481"/>
      <c r="H61" s="481"/>
      <c r="I61" s="481"/>
      <c r="J61" s="481"/>
      <c r="K61" s="481"/>
      <c r="L61" s="481"/>
      <c r="M61" s="481"/>
      <c r="N61" s="481"/>
    </row>
    <row r="62" spans="1:14" ht="6" customHeight="1" x14ac:dyDescent="0.2">
      <c r="A62" s="164"/>
      <c r="B62" s="164"/>
      <c r="C62" s="164"/>
      <c r="D62" s="494"/>
      <c r="E62" s="494"/>
      <c r="F62" s="494"/>
      <c r="G62" s="494"/>
      <c r="H62" s="494"/>
      <c r="I62" s="494"/>
      <c r="J62" s="494"/>
      <c r="K62" s="494"/>
      <c r="L62" s="494"/>
      <c r="M62" s="494"/>
      <c r="N62" s="494"/>
    </row>
    <row r="63" spans="1:14" ht="12.75" customHeight="1" x14ac:dyDescent="0.2">
      <c r="A63" s="164"/>
      <c r="B63" s="164"/>
      <c r="C63" s="164"/>
      <c r="D63" s="493" t="s">
        <v>232</v>
      </c>
      <c r="E63" s="483"/>
      <c r="F63" s="483"/>
      <c r="G63" s="483"/>
      <c r="H63" s="483"/>
      <c r="I63" s="483"/>
      <c r="J63" s="483"/>
      <c r="K63" s="483"/>
      <c r="L63" s="483"/>
      <c r="M63" s="483"/>
      <c r="N63" s="483"/>
    </row>
    <row r="64" spans="1:14" ht="12.75" customHeight="1" x14ac:dyDescent="0.2">
      <c r="A64" s="164"/>
      <c r="B64" s="164"/>
      <c r="C64" s="164"/>
      <c r="D64" s="483"/>
      <c r="E64" s="483"/>
      <c r="F64" s="483"/>
      <c r="G64" s="483"/>
      <c r="H64" s="483"/>
      <c r="I64" s="483"/>
      <c r="J64" s="483"/>
      <c r="K64" s="483"/>
      <c r="L64" s="483"/>
      <c r="M64" s="483"/>
      <c r="N64" s="483"/>
    </row>
    <row r="65" spans="1:14" ht="12.75" customHeight="1" x14ac:dyDescent="0.2">
      <c r="A65" s="164"/>
      <c r="B65" s="164"/>
      <c r="C65" s="164"/>
      <c r="D65" s="483"/>
      <c r="E65" s="483"/>
      <c r="F65" s="483"/>
      <c r="G65" s="483"/>
      <c r="H65" s="483"/>
      <c r="I65" s="483"/>
      <c r="J65" s="483"/>
      <c r="K65" s="483"/>
      <c r="L65" s="483"/>
      <c r="M65" s="483"/>
      <c r="N65" s="483"/>
    </row>
    <row r="66" spans="1:14" ht="12.75" customHeight="1" x14ac:dyDescent="0.2">
      <c r="A66" s="164"/>
      <c r="B66" s="164"/>
      <c r="C66" s="164"/>
      <c r="D66" s="191"/>
      <c r="E66" s="191"/>
      <c r="F66" s="191"/>
      <c r="G66" s="191"/>
      <c r="H66" s="191"/>
      <c r="I66" s="191"/>
      <c r="J66" s="191"/>
      <c r="K66" s="191"/>
      <c r="L66" s="191"/>
      <c r="M66" s="191"/>
      <c r="N66" s="191"/>
    </row>
    <row r="67" spans="1:14" ht="12.75" customHeight="1" x14ac:dyDescent="0.2">
      <c r="A67" s="164"/>
      <c r="B67" s="164"/>
      <c r="C67" s="164"/>
      <c r="D67" s="490" t="s">
        <v>54</v>
      </c>
      <c r="E67" s="490"/>
      <c r="F67" s="490"/>
      <c r="G67" s="153"/>
      <c r="H67" s="153"/>
      <c r="I67" s="153"/>
      <c r="J67" s="153"/>
      <c r="K67" s="153"/>
      <c r="L67" s="153"/>
      <c r="M67" s="153"/>
      <c r="N67" s="153"/>
    </row>
    <row r="68" spans="1:14" ht="12.75" customHeight="1" x14ac:dyDescent="0.2">
      <c r="A68" s="164"/>
      <c r="B68" s="164"/>
      <c r="C68" s="164"/>
      <c r="D68" s="153"/>
      <c r="E68" s="153"/>
      <c r="F68" s="153"/>
      <c r="G68" s="153"/>
      <c r="H68" s="153"/>
      <c r="I68" s="153"/>
      <c r="J68" s="153"/>
      <c r="K68" s="153"/>
      <c r="L68" s="153"/>
      <c r="M68" s="153"/>
      <c r="N68" s="153"/>
    </row>
    <row r="69" spans="1:14" ht="12.75" customHeight="1" x14ac:dyDescent="0.2">
      <c r="A69" s="164"/>
      <c r="B69" s="164"/>
      <c r="C69" s="164"/>
      <c r="D69" s="153"/>
      <c r="E69" s="153"/>
      <c r="F69" s="153"/>
      <c r="G69" s="153"/>
      <c r="H69" s="153"/>
      <c r="I69" s="153"/>
      <c r="J69" s="153"/>
      <c r="K69" s="153"/>
      <c r="L69" s="153"/>
      <c r="M69" s="153"/>
      <c r="N69" s="153"/>
    </row>
    <row r="70" spans="1:14" ht="12.75" customHeight="1" x14ac:dyDescent="0.2">
      <c r="C70" s="164"/>
      <c r="D70" s="153"/>
      <c r="E70" s="153"/>
      <c r="F70" s="153"/>
      <c r="G70" s="153"/>
      <c r="H70" s="153"/>
      <c r="I70" s="153"/>
      <c r="J70" s="153"/>
      <c r="K70" s="153"/>
      <c r="L70" s="153"/>
      <c r="M70" s="153"/>
      <c r="N70" s="153"/>
    </row>
    <row r="71" spans="1:14" ht="12.75" customHeight="1" x14ac:dyDescent="0.2">
      <c r="C71" s="164"/>
      <c r="D71" s="492" t="str">
        <f>B19</f>
        <v>[Unterschrift]</v>
      </c>
      <c r="E71" s="492"/>
      <c r="F71" s="492"/>
      <c r="G71" s="492"/>
      <c r="H71" s="492"/>
      <c r="I71" s="492"/>
      <c r="J71" s="492"/>
      <c r="K71" s="492"/>
      <c r="L71" s="194" t="s">
        <v>108</v>
      </c>
      <c r="M71" s="195">
        <f>Anleitung!C1</f>
        <v>43062</v>
      </c>
      <c r="N71" s="196"/>
    </row>
    <row r="72" spans="1:14" ht="12.75" customHeight="1" x14ac:dyDescent="0.2"/>
    <row r="73" spans="1:14" ht="12.75" customHeight="1" x14ac:dyDescent="0.2">
      <c r="D73" s="1" t="s">
        <v>181</v>
      </c>
      <c r="E73" s="1"/>
      <c r="F73"/>
      <c r="G73"/>
      <c r="H73"/>
      <c r="I73"/>
      <c r="J73"/>
      <c r="K73"/>
      <c r="L73"/>
      <c r="M73"/>
      <c r="N73"/>
    </row>
    <row r="74" spans="1:14" ht="12.75" customHeight="1" x14ac:dyDescent="0.2">
      <c r="D74"/>
      <c r="E74"/>
      <c r="F74"/>
      <c r="G74"/>
      <c r="H74"/>
      <c r="I74"/>
      <c r="J74"/>
      <c r="K74" s="219"/>
      <c r="L74"/>
      <c r="M74"/>
      <c r="N74"/>
    </row>
    <row r="75" spans="1:14" ht="12.75" customHeight="1" x14ac:dyDescent="0.2">
      <c r="D75" t="s">
        <v>184</v>
      </c>
      <c r="E75"/>
      <c r="F75"/>
      <c r="G75"/>
      <c r="H75"/>
      <c r="I75"/>
      <c r="J75"/>
      <c r="K75" t="str">
        <f>B15</f>
        <v>[Name Kommune]</v>
      </c>
      <c r="L75"/>
      <c r="M75"/>
      <c r="N75"/>
    </row>
    <row r="76" spans="1:14" ht="12.75" customHeight="1" x14ac:dyDescent="0.2">
      <c r="D76" t="s">
        <v>185</v>
      </c>
      <c r="E76"/>
      <c r="F76"/>
      <c r="G76"/>
      <c r="H76"/>
      <c r="I76"/>
      <c r="J76"/>
      <c r="K76" s="219">
        <f>Allgemeines!F15</f>
        <v>0</v>
      </c>
      <c r="L76"/>
      <c r="M76"/>
      <c r="N76"/>
    </row>
    <row r="77" spans="1:14" ht="12.75" customHeight="1" x14ac:dyDescent="0.2">
      <c r="D77" s="436" t="str">
        <f>D18</f>
        <v>Abschlag kindbezogene Förderung nach BayKiBiG: 8 Abrechnungsmonate 2018 (vom 01.01.2017 - 31.08.2017), Stichtag 01.01.2018</v>
      </c>
      <c r="E77" s="436"/>
      <c r="F77" s="436"/>
      <c r="G77" s="436"/>
      <c r="H77" s="436"/>
      <c r="I77" s="436"/>
      <c r="J77" s="436"/>
      <c r="K77" s="436"/>
      <c r="L77" s="436"/>
      <c r="M77" s="436"/>
      <c r="N77" s="436"/>
    </row>
    <row r="78" spans="1:14" ht="12.75" customHeight="1" x14ac:dyDescent="0.2">
      <c r="D78" s="436"/>
      <c r="E78" s="436"/>
      <c r="F78" s="436"/>
      <c r="G78" s="436"/>
      <c r="H78" s="436"/>
      <c r="I78" s="436"/>
      <c r="J78" s="436"/>
      <c r="K78" s="436"/>
      <c r="L78" s="436"/>
      <c r="M78" s="436"/>
      <c r="N78" s="436"/>
    </row>
    <row r="79" spans="1:14" ht="12.75" customHeight="1" x14ac:dyDescent="0.2">
      <c r="D79"/>
      <c r="E79"/>
      <c r="F79"/>
      <c r="G79"/>
      <c r="H79"/>
      <c r="I79"/>
      <c r="J79"/>
      <c r="K79"/>
      <c r="L79"/>
      <c r="M79"/>
      <c r="N79"/>
    </row>
    <row r="80" spans="1:14" ht="12.75" customHeight="1" x14ac:dyDescent="0.2">
      <c r="D80"/>
      <c r="E80"/>
      <c r="F80"/>
      <c r="G80"/>
      <c r="H80"/>
      <c r="I80"/>
      <c r="J80"/>
      <c r="K80"/>
      <c r="L80"/>
      <c r="M80"/>
      <c r="N80"/>
    </row>
    <row r="81" spans="4:14" ht="55.5" customHeight="1" x14ac:dyDescent="0.2">
      <c r="D81"/>
      <c r="E81" s="220" t="str">
        <f>IF(F82="","","1.")</f>
        <v/>
      </c>
      <c r="F81" s="435"/>
      <c r="G81" s="435"/>
      <c r="H81" s="435"/>
      <c r="I81" s="435"/>
      <c r="J81" s="435"/>
      <c r="K81" s="435"/>
      <c r="L81" s="435"/>
      <c r="M81" s="435"/>
      <c r="N81"/>
    </row>
    <row r="82" spans="4:14" ht="55.5" customHeight="1" x14ac:dyDescent="0.2">
      <c r="D82"/>
      <c r="E82" s="220" t="str">
        <f>IF(F82="","","2.")</f>
        <v/>
      </c>
      <c r="F82" s="435"/>
      <c r="G82" s="435"/>
      <c r="H82" s="435"/>
      <c r="I82" s="435"/>
      <c r="J82" s="435"/>
      <c r="K82" s="435"/>
      <c r="L82" s="435"/>
      <c r="M82" s="435"/>
      <c r="N82"/>
    </row>
    <row r="83" spans="4:14" ht="55.5" customHeight="1" x14ac:dyDescent="0.2">
      <c r="D83"/>
      <c r="E83" s="220" t="str">
        <f>IF(F83="","","3.")</f>
        <v/>
      </c>
      <c r="F83" s="435"/>
      <c r="G83" s="435"/>
      <c r="H83" s="435"/>
      <c r="I83" s="435"/>
      <c r="J83" s="435"/>
      <c r="K83" s="435"/>
      <c r="L83" s="435"/>
      <c r="M83" s="435"/>
      <c r="N83"/>
    </row>
    <row r="84" spans="4:14" ht="55.5" customHeight="1" x14ac:dyDescent="0.2">
      <c r="D84"/>
      <c r="E84" s="220" t="str">
        <f>IF(F84="","","4.")</f>
        <v/>
      </c>
      <c r="F84" s="435"/>
      <c r="G84" s="435"/>
      <c r="H84" s="435"/>
      <c r="I84" s="435"/>
      <c r="J84" s="435"/>
      <c r="K84" s="435"/>
      <c r="L84" s="435"/>
      <c r="M84" s="435"/>
      <c r="N84"/>
    </row>
    <row r="85" spans="4:14" ht="12.75" customHeight="1" x14ac:dyDescent="0.2">
      <c r="D85"/>
      <c r="E85"/>
      <c r="F85"/>
      <c r="G85"/>
      <c r="H85"/>
      <c r="I85"/>
      <c r="J85"/>
      <c r="K85"/>
      <c r="L85"/>
      <c r="M85"/>
      <c r="N85"/>
    </row>
    <row r="86" spans="4:14" ht="12.75" customHeight="1" x14ac:dyDescent="0.2">
      <c r="D86"/>
      <c r="E86"/>
      <c r="F86"/>
      <c r="G86"/>
      <c r="H86"/>
      <c r="I86"/>
      <c r="J86"/>
      <c r="K86"/>
      <c r="L86"/>
      <c r="M86"/>
      <c r="N86"/>
    </row>
    <row r="87" spans="4:14" ht="12.75" customHeight="1" x14ac:dyDescent="0.2">
      <c r="D87"/>
      <c r="E87"/>
      <c r="F87"/>
      <c r="G87"/>
      <c r="H87"/>
      <c r="I87"/>
      <c r="J87"/>
      <c r="K87"/>
      <c r="L87"/>
      <c r="M87"/>
      <c r="N87"/>
    </row>
    <row r="88" spans="4:14" ht="12.75" customHeight="1" x14ac:dyDescent="0.2">
      <c r="D88"/>
      <c r="E88"/>
      <c r="F88"/>
      <c r="G88"/>
      <c r="H88"/>
      <c r="I88"/>
      <c r="J88"/>
      <c r="K88"/>
      <c r="L88"/>
      <c r="M88"/>
      <c r="N88"/>
    </row>
  </sheetData>
  <sheetProtection password="9FF7" sheet="1" objects="1" scenarios="1"/>
  <mergeCells count="46">
    <mergeCell ref="A1:B1"/>
    <mergeCell ref="K8:N8"/>
    <mergeCell ref="F19:G19"/>
    <mergeCell ref="I19:N19"/>
    <mergeCell ref="K10:N10"/>
    <mergeCell ref="A13:B13"/>
    <mergeCell ref="D18:N18"/>
    <mergeCell ref="D11:I11"/>
    <mergeCell ref="K13:N13"/>
    <mergeCell ref="K11:N12"/>
    <mergeCell ref="K3:N3"/>
    <mergeCell ref="K4:N4"/>
    <mergeCell ref="K1:N2"/>
    <mergeCell ref="K6:N6"/>
    <mergeCell ref="D21:M21"/>
    <mergeCell ref="D27:N27"/>
    <mergeCell ref="K9:N9"/>
    <mergeCell ref="K14:N17"/>
    <mergeCell ref="D23:N25"/>
    <mergeCell ref="D13:I13"/>
    <mergeCell ref="D19:E19"/>
    <mergeCell ref="D12:I12"/>
    <mergeCell ref="D9:I10"/>
    <mergeCell ref="E14:I14"/>
    <mergeCell ref="F84:M84"/>
    <mergeCell ref="D77:N78"/>
    <mergeCell ref="F81:M81"/>
    <mergeCell ref="F82:M82"/>
    <mergeCell ref="F83:M83"/>
    <mergeCell ref="D71:K71"/>
    <mergeCell ref="D67:F67"/>
    <mergeCell ref="D63:N65"/>
    <mergeCell ref="D62:N62"/>
    <mergeCell ref="D55:N55"/>
    <mergeCell ref="A27:B29"/>
    <mergeCell ref="D57:N61"/>
    <mergeCell ref="D53:N54"/>
    <mergeCell ref="D44:L44"/>
    <mergeCell ref="D45:L45"/>
    <mergeCell ref="D46:L46"/>
    <mergeCell ref="J51:L51"/>
    <mergeCell ref="D50:L50"/>
    <mergeCell ref="D42:L42"/>
    <mergeCell ref="A34:B34"/>
    <mergeCell ref="D47:L47"/>
    <mergeCell ref="D48:L48"/>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B42" sqref="B42"/>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1130.3800000000001</v>
      </c>
      <c r="C2" s="25" t="s">
        <v>0</v>
      </c>
      <c r="D2" s="26"/>
      <c r="F2" s="26"/>
      <c r="G2" s="129" t="s">
        <v>137</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2" t="s">
        <v>163</v>
      </c>
      <c r="D4" s="31"/>
      <c r="E4" s="30" t="s">
        <v>1</v>
      </c>
      <c r="F4" s="31"/>
      <c r="G4" s="30" t="s">
        <v>2</v>
      </c>
      <c r="H4" s="31"/>
      <c r="I4" s="132" t="s">
        <v>141</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565.19000000000005</v>
      </c>
      <c r="D6" s="38" t="s">
        <v>14</v>
      </c>
      <c r="E6" s="37">
        <f t="shared" ref="E6:E14" si="0">ROUND($B$2*$B6*E$5,2)</f>
        <v>678.23</v>
      </c>
      <c r="F6" s="38"/>
      <c r="G6" s="34">
        <f t="shared" ref="G6:G14" si="1">ROUND($B$2*$B6*G$5,2)</f>
        <v>734.75</v>
      </c>
      <c r="H6" s="38" t="s">
        <v>15</v>
      </c>
      <c r="I6" s="37">
        <f t="shared" ref="I6:I14" si="2">ROUND($B$2*$B6*I$5,2)</f>
        <v>1130.3800000000001</v>
      </c>
      <c r="J6" s="38"/>
      <c r="K6" s="37">
        <f t="shared" ref="K6:K14" si="3">ROUND($B$2*$B6*K$5,2)</f>
        <v>2543.36</v>
      </c>
      <c r="L6" s="38" t="s">
        <v>133</v>
      </c>
    </row>
    <row r="7" spans="1:13" x14ac:dyDescent="0.2">
      <c r="A7" s="36" t="s">
        <v>5</v>
      </c>
      <c r="B7" s="34">
        <v>0.75</v>
      </c>
      <c r="C7" s="37">
        <f>ROUND($B$2*$B7*C$5,2)</f>
        <v>847.79</v>
      </c>
      <c r="D7" s="38" t="s">
        <v>14</v>
      </c>
      <c r="E7" s="37">
        <f t="shared" si="0"/>
        <v>1017.34</v>
      </c>
      <c r="F7" s="38"/>
      <c r="G7" s="37">
        <f t="shared" si="1"/>
        <v>1102.1199999999999</v>
      </c>
      <c r="H7" s="38" t="s">
        <v>15</v>
      </c>
      <c r="I7" s="37">
        <f t="shared" si="2"/>
        <v>1695.57</v>
      </c>
      <c r="J7" s="38"/>
      <c r="K7" s="37">
        <f t="shared" si="3"/>
        <v>3815.03</v>
      </c>
      <c r="L7" s="38" t="s">
        <v>133</v>
      </c>
    </row>
    <row r="8" spans="1:13" x14ac:dyDescent="0.2">
      <c r="A8" s="36" t="s">
        <v>6</v>
      </c>
      <c r="B8" s="34">
        <v>1</v>
      </c>
      <c r="C8" s="39">
        <f>$B$2*$B8*C$5</f>
        <v>1130.3800000000001</v>
      </c>
      <c r="D8" s="38"/>
      <c r="E8" s="37">
        <f t="shared" si="0"/>
        <v>1356.46</v>
      </c>
      <c r="F8" s="38"/>
      <c r="G8" s="37">
        <f t="shared" si="1"/>
        <v>1469.49</v>
      </c>
      <c r="H8" s="38"/>
      <c r="I8" s="37">
        <f t="shared" si="2"/>
        <v>2260.7600000000002</v>
      </c>
      <c r="J8" s="38"/>
      <c r="K8" s="37">
        <f t="shared" si="3"/>
        <v>5086.71</v>
      </c>
      <c r="L8" s="38"/>
    </row>
    <row r="9" spans="1:13" x14ac:dyDescent="0.2">
      <c r="A9" s="36" t="s">
        <v>7</v>
      </c>
      <c r="B9" s="34">
        <v>1.25</v>
      </c>
      <c r="C9" s="37">
        <f t="shared" ref="C9:C14" si="4">ROUND($B$2*$B9*C$5,2)</f>
        <v>1412.98</v>
      </c>
      <c r="D9" s="38"/>
      <c r="E9" s="37">
        <f t="shared" si="0"/>
        <v>1695.57</v>
      </c>
      <c r="F9" s="38"/>
      <c r="G9" s="37">
        <f t="shared" si="1"/>
        <v>1836.87</v>
      </c>
      <c r="H9" s="38"/>
      <c r="I9" s="37">
        <f t="shared" si="2"/>
        <v>2825.95</v>
      </c>
      <c r="J9" s="38"/>
      <c r="K9" s="37">
        <f t="shared" si="3"/>
        <v>6358.39</v>
      </c>
      <c r="L9" s="38"/>
    </row>
    <row r="10" spans="1:13" x14ac:dyDescent="0.2">
      <c r="A10" s="36" t="s">
        <v>8</v>
      </c>
      <c r="B10" s="34">
        <v>1.5</v>
      </c>
      <c r="C10" s="37">
        <f t="shared" si="4"/>
        <v>1695.57</v>
      </c>
      <c r="D10" s="38"/>
      <c r="E10" s="37">
        <f t="shared" si="0"/>
        <v>2034.68</v>
      </c>
      <c r="F10" s="38"/>
      <c r="G10" s="37">
        <f t="shared" si="1"/>
        <v>2204.2399999999998</v>
      </c>
      <c r="H10" s="38"/>
      <c r="I10" s="37">
        <f t="shared" si="2"/>
        <v>3391.14</v>
      </c>
      <c r="J10" s="38"/>
      <c r="K10" s="37">
        <f t="shared" si="3"/>
        <v>7630.07</v>
      </c>
      <c r="L10" s="38"/>
    </row>
    <row r="11" spans="1:13" x14ac:dyDescent="0.2">
      <c r="A11" s="36" t="s">
        <v>9</v>
      </c>
      <c r="B11" s="34">
        <v>1.75</v>
      </c>
      <c r="C11" s="37">
        <f t="shared" si="4"/>
        <v>1978.17</v>
      </c>
      <c r="D11" s="38"/>
      <c r="E11" s="37">
        <f t="shared" si="0"/>
        <v>2373.8000000000002</v>
      </c>
      <c r="F11" s="38"/>
      <c r="G11" s="37">
        <f t="shared" si="1"/>
        <v>2571.61</v>
      </c>
      <c r="H11" s="38"/>
      <c r="I11" s="37">
        <f t="shared" si="2"/>
        <v>3956.33</v>
      </c>
      <c r="J11" s="38"/>
      <c r="K11" s="37">
        <f t="shared" si="3"/>
        <v>8901.74</v>
      </c>
      <c r="L11" s="38"/>
    </row>
    <row r="12" spans="1:13" x14ac:dyDescent="0.2">
      <c r="A12" s="36" t="s">
        <v>10</v>
      </c>
      <c r="B12" s="34">
        <v>2</v>
      </c>
      <c r="C12" s="37">
        <f t="shared" si="4"/>
        <v>2260.7600000000002</v>
      </c>
      <c r="D12" s="38"/>
      <c r="E12" s="37">
        <f t="shared" si="0"/>
        <v>2712.91</v>
      </c>
      <c r="F12" s="38"/>
      <c r="G12" s="37">
        <f t="shared" si="1"/>
        <v>2938.99</v>
      </c>
      <c r="H12" s="38"/>
      <c r="I12" s="37">
        <f t="shared" si="2"/>
        <v>4521.5200000000004</v>
      </c>
      <c r="J12" s="38"/>
      <c r="K12" s="37">
        <f t="shared" si="3"/>
        <v>10173.42</v>
      </c>
      <c r="L12" s="38"/>
    </row>
    <row r="13" spans="1:13" x14ac:dyDescent="0.2">
      <c r="A13" s="36" t="s">
        <v>11</v>
      </c>
      <c r="B13" s="34">
        <v>2.25</v>
      </c>
      <c r="C13" s="37">
        <f t="shared" si="4"/>
        <v>2543.36</v>
      </c>
      <c r="D13" s="38"/>
      <c r="E13" s="37">
        <f t="shared" si="0"/>
        <v>3052.03</v>
      </c>
      <c r="F13" s="38"/>
      <c r="G13" s="37">
        <f t="shared" si="1"/>
        <v>3306.36</v>
      </c>
      <c r="H13" s="38"/>
      <c r="I13" s="37">
        <f t="shared" si="2"/>
        <v>5086.71</v>
      </c>
      <c r="J13" s="38"/>
      <c r="K13" s="37">
        <f t="shared" si="3"/>
        <v>11445.1</v>
      </c>
      <c r="L13" s="38"/>
    </row>
    <row r="14" spans="1:13" x14ac:dyDescent="0.2">
      <c r="A14" s="36" t="s">
        <v>12</v>
      </c>
      <c r="B14" s="34">
        <v>2.5</v>
      </c>
      <c r="C14" s="37">
        <f t="shared" si="4"/>
        <v>2825.95</v>
      </c>
      <c r="D14" s="38"/>
      <c r="E14" s="37">
        <f t="shared" si="0"/>
        <v>3391.14</v>
      </c>
      <c r="F14" s="38"/>
      <c r="G14" s="37">
        <f t="shared" si="1"/>
        <v>3673.74</v>
      </c>
      <c r="H14" s="38"/>
      <c r="I14" s="37">
        <f t="shared" si="2"/>
        <v>5651.9</v>
      </c>
      <c r="J14" s="38"/>
      <c r="K14" s="37">
        <f t="shared" si="3"/>
        <v>12716.78</v>
      </c>
      <c r="L14" s="38"/>
    </row>
    <row r="16" spans="1:13" x14ac:dyDescent="0.2">
      <c r="A16" t="s">
        <v>136</v>
      </c>
    </row>
    <row r="17" spans="1:12" x14ac:dyDescent="0.2">
      <c r="A17" t="s">
        <v>134</v>
      </c>
    </row>
    <row r="18" spans="1:12" x14ac:dyDescent="0.2">
      <c r="A18" t="s">
        <v>135</v>
      </c>
    </row>
    <row r="20" spans="1:12" ht="15.75" x14ac:dyDescent="0.25">
      <c r="A20" s="24" t="s">
        <v>189</v>
      </c>
      <c r="B20" s="25"/>
      <c r="C20" s="25"/>
      <c r="D20" s="25"/>
      <c r="E20" s="25"/>
      <c r="F20" s="25"/>
      <c r="G20" s="25"/>
      <c r="H20" s="25"/>
      <c r="I20" s="25"/>
      <c r="J20" s="25"/>
      <c r="K20" s="25"/>
      <c r="L20" s="25"/>
    </row>
    <row r="21" spans="1:12" x14ac:dyDescent="0.2">
      <c r="A21" s="40" t="s">
        <v>20</v>
      </c>
      <c r="B21" s="27">
        <f>Allgemeines!F10</f>
        <v>59.39</v>
      </c>
      <c r="C21" s="25" t="s">
        <v>0</v>
      </c>
      <c r="D21" s="26"/>
      <c r="F21" s="26"/>
      <c r="G21" s="129" t="s">
        <v>190</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2" t="s">
        <v>163</v>
      </c>
      <c r="D23" s="31"/>
      <c r="E23" s="30" t="s">
        <v>1</v>
      </c>
      <c r="F23" s="31"/>
      <c r="G23" s="30" t="s">
        <v>2</v>
      </c>
      <c r="H23" s="31"/>
      <c r="I23" s="132" t="s">
        <v>141</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29.7</v>
      </c>
      <c r="D25" s="38" t="s">
        <v>14</v>
      </c>
      <c r="E25" s="37">
        <f t="shared" ref="E25:E33" si="5">ROUND($B$21*$B25*E$24,2)</f>
        <v>35.630000000000003</v>
      </c>
      <c r="F25" s="38"/>
      <c r="G25" s="34">
        <f t="shared" ref="G25:G33" si="6">ROUND($B$21*$B25*G$24,2)</f>
        <v>38.6</v>
      </c>
      <c r="H25" s="38" t="s">
        <v>15</v>
      </c>
      <c r="I25" s="37">
        <f t="shared" ref="I25:I33" si="7">ROUND($B$21*$B25*I$24,2)</f>
        <v>59.39</v>
      </c>
      <c r="J25" s="38"/>
      <c r="K25" s="37">
        <f t="shared" ref="K25:K33" si="8">ROUND($B$21*$B25*K$24,2)</f>
        <v>133.63</v>
      </c>
      <c r="L25" s="38" t="s">
        <v>133</v>
      </c>
    </row>
    <row r="26" spans="1:12" x14ac:dyDescent="0.2">
      <c r="A26" s="36" t="s">
        <v>5</v>
      </c>
      <c r="B26" s="34">
        <v>0.75</v>
      </c>
      <c r="C26" s="37">
        <f>ROUND($B$21*$B26*C$24,2)</f>
        <v>44.54</v>
      </c>
      <c r="D26" s="38" t="s">
        <v>14</v>
      </c>
      <c r="E26" s="37">
        <f t="shared" si="5"/>
        <v>53.45</v>
      </c>
      <c r="F26" s="38"/>
      <c r="G26" s="37">
        <f t="shared" si="6"/>
        <v>57.91</v>
      </c>
      <c r="H26" s="38" t="s">
        <v>15</v>
      </c>
      <c r="I26" s="37">
        <f t="shared" si="7"/>
        <v>89.09</v>
      </c>
      <c r="J26" s="38"/>
      <c r="K26" s="37">
        <f t="shared" si="8"/>
        <v>200.44</v>
      </c>
      <c r="L26" s="38" t="s">
        <v>133</v>
      </c>
    </row>
    <row r="27" spans="1:12" x14ac:dyDescent="0.2">
      <c r="A27" s="36" t="s">
        <v>6</v>
      </c>
      <c r="B27" s="34">
        <v>1</v>
      </c>
      <c r="C27" s="39">
        <v>52</v>
      </c>
      <c r="D27" s="38"/>
      <c r="E27" s="37">
        <f t="shared" si="5"/>
        <v>71.27</v>
      </c>
      <c r="F27" s="38"/>
      <c r="G27" s="37">
        <f t="shared" si="6"/>
        <v>77.209999999999994</v>
      </c>
      <c r="H27" s="38"/>
      <c r="I27" s="37">
        <f t="shared" si="7"/>
        <v>118.78</v>
      </c>
      <c r="J27" s="38"/>
      <c r="K27" s="37">
        <f t="shared" si="8"/>
        <v>267.26</v>
      </c>
      <c r="L27" s="38"/>
    </row>
    <row r="28" spans="1:12" x14ac:dyDescent="0.2">
      <c r="A28" s="36" t="s">
        <v>7</v>
      </c>
      <c r="B28" s="34">
        <v>1.25</v>
      </c>
      <c r="C28" s="37">
        <f t="shared" ref="C28:C33" si="9">ROUND($B$21*$B28*C$24,2)</f>
        <v>74.239999999999995</v>
      </c>
      <c r="D28" s="38"/>
      <c r="E28" s="37">
        <f t="shared" si="5"/>
        <v>89.09</v>
      </c>
      <c r="F28" s="38"/>
      <c r="G28" s="37">
        <f t="shared" si="6"/>
        <v>96.51</v>
      </c>
      <c r="H28" s="38"/>
      <c r="I28" s="37">
        <f t="shared" si="7"/>
        <v>148.47999999999999</v>
      </c>
      <c r="J28" s="38"/>
      <c r="K28" s="37">
        <f t="shared" si="8"/>
        <v>334.07</v>
      </c>
      <c r="L28" s="38"/>
    </row>
    <row r="29" spans="1:12" x14ac:dyDescent="0.2">
      <c r="A29" s="36" t="s">
        <v>8</v>
      </c>
      <c r="B29" s="34">
        <v>1.5</v>
      </c>
      <c r="C29" s="37">
        <f t="shared" si="9"/>
        <v>89.09</v>
      </c>
      <c r="D29" s="38"/>
      <c r="E29" s="37">
        <f t="shared" si="5"/>
        <v>106.9</v>
      </c>
      <c r="F29" s="38"/>
      <c r="G29" s="37">
        <f t="shared" si="6"/>
        <v>115.81</v>
      </c>
      <c r="H29" s="38"/>
      <c r="I29" s="37">
        <f t="shared" si="7"/>
        <v>178.17</v>
      </c>
      <c r="J29" s="38"/>
      <c r="K29" s="37">
        <f t="shared" si="8"/>
        <v>400.88</v>
      </c>
      <c r="L29" s="38"/>
    </row>
    <row r="30" spans="1:12" x14ac:dyDescent="0.2">
      <c r="A30" s="36" t="s">
        <v>9</v>
      </c>
      <c r="B30" s="34">
        <v>1.75</v>
      </c>
      <c r="C30" s="37">
        <f t="shared" si="9"/>
        <v>103.93</v>
      </c>
      <c r="D30" s="38"/>
      <c r="E30" s="37">
        <f t="shared" si="5"/>
        <v>124.72</v>
      </c>
      <c r="F30" s="38"/>
      <c r="G30" s="37">
        <f t="shared" si="6"/>
        <v>135.11000000000001</v>
      </c>
      <c r="H30" s="38"/>
      <c r="I30" s="37">
        <f t="shared" si="7"/>
        <v>207.87</v>
      </c>
      <c r="J30" s="38"/>
      <c r="K30" s="37">
        <f t="shared" si="8"/>
        <v>467.7</v>
      </c>
      <c r="L30" s="38"/>
    </row>
    <row r="31" spans="1:12" x14ac:dyDescent="0.2">
      <c r="A31" s="36" t="s">
        <v>10</v>
      </c>
      <c r="B31" s="34">
        <v>2</v>
      </c>
      <c r="C31" s="37">
        <f t="shared" si="9"/>
        <v>118.78</v>
      </c>
      <c r="D31" s="38"/>
      <c r="E31" s="37">
        <f t="shared" si="5"/>
        <v>142.54</v>
      </c>
      <c r="F31" s="38"/>
      <c r="G31" s="37">
        <f t="shared" si="6"/>
        <v>154.41</v>
      </c>
      <c r="H31" s="38"/>
      <c r="I31" s="37">
        <f t="shared" si="7"/>
        <v>237.56</v>
      </c>
      <c r="J31" s="38"/>
      <c r="K31" s="37">
        <f t="shared" si="8"/>
        <v>534.51</v>
      </c>
      <c r="L31" s="38"/>
    </row>
    <row r="32" spans="1:12" x14ac:dyDescent="0.2">
      <c r="A32" s="36" t="s">
        <v>11</v>
      </c>
      <c r="B32" s="34">
        <v>2.25</v>
      </c>
      <c r="C32" s="37">
        <f t="shared" si="9"/>
        <v>133.63</v>
      </c>
      <c r="D32" s="38"/>
      <c r="E32" s="37">
        <f t="shared" si="5"/>
        <v>160.35</v>
      </c>
      <c r="F32" s="38"/>
      <c r="G32" s="37">
        <f t="shared" si="6"/>
        <v>173.72</v>
      </c>
      <c r="H32" s="38"/>
      <c r="I32" s="37">
        <f t="shared" si="7"/>
        <v>267.26</v>
      </c>
      <c r="J32" s="38"/>
      <c r="K32" s="37">
        <f t="shared" si="8"/>
        <v>601.32000000000005</v>
      </c>
      <c r="L32" s="38"/>
    </row>
    <row r="33" spans="1:12" x14ac:dyDescent="0.2">
      <c r="A33" s="36" t="s">
        <v>12</v>
      </c>
      <c r="B33" s="34">
        <v>2.5</v>
      </c>
      <c r="C33" s="37">
        <f t="shared" si="9"/>
        <v>148.47999999999999</v>
      </c>
      <c r="D33" s="38"/>
      <c r="E33" s="37">
        <f t="shared" si="5"/>
        <v>178.17</v>
      </c>
      <c r="F33" s="38"/>
      <c r="G33" s="37">
        <f t="shared" si="6"/>
        <v>193.02</v>
      </c>
      <c r="H33" s="38"/>
      <c r="I33" s="37">
        <f t="shared" si="7"/>
        <v>296.95</v>
      </c>
      <c r="J33" s="38"/>
      <c r="K33" s="37">
        <f t="shared" si="8"/>
        <v>668.14</v>
      </c>
      <c r="L33" s="38"/>
    </row>
    <row r="36" spans="1:12" ht="15.75" x14ac:dyDescent="0.25">
      <c r="A36" s="24" t="s">
        <v>191</v>
      </c>
    </row>
    <row r="37" spans="1:12" ht="15.75" x14ac:dyDescent="0.25">
      <c r="A37" s="24"/>
    </row>
    <row r="39" spans="1:12" x14ac:dyDescent="0.2">
      <c r="A39" s="293" t="s">
        <v>193</v>
      </c>
      <c r="B39" s="294"/>
      <c r="C39" s="295" t="s">
        <v>194</v>
      </c>
      <c r="D39" s="233"/>
    </row>
    <row r="40" spans="1:12" x14ac:dyDescent="0.2">
      <c r="A40" s="230" t="s">
        <v>192</v>
      </c>
      <c r="B40" s="231" t="s">
        <v>13</v>
      </c>
      <c r="C40" s="232" t="s">
        <v>195</v>
      </c>
      <c r="D40" s="234"/>
    </row>
    <row r="41" spans="1:12" x14ac:dyDescent="0.2">
      <c r="A41" s="288">
        <v>1</v>
      </c>
      <c r="B41" s="289">
        <v>1</v>
      </c>
      <c r="C41" s="290">
        <v>21560</v>
      </c>
      <c r="D41" s="297"/>
    </row>
    <row r="42" spans="1:12" x14ac:dyDescent="0.2">
      <c r="A42" s="291">
        <v>801</v>
      </c>
      <c r="B42" s="289">
        <v>1.25</v>
      </c>
      <c r="C42" s="292">
        <f>$C$41*B42</f>
        <v>26950</v>
      </c>
      <c r="D42" s="297"/>
    </row>
    <row r="43" spans="1:12" x14ac:dyDescent="0.2">
      <c r="A43" s="291">
        <v>1001</v>
      </c>
      <c r="B43" s="289">
        <v>1.5</v>
      </c>
      <c r="C43" s="292">
        <f t="shared" ref="C43:C53" si="10">$C$41*B43</f>
        <v>32340</v>
      </c>
      <c r="D43" s="297"/>
    </row>
    <row r="44" spans="1:12" x14ac:dyDescent="0.2">
      <c r="A44" s="291">
        <v>1201</v>
      </c>
      <c r="B44" s="289">
        <v>1.75</v>
      </c>
      <c r="C44" s="292">
        <f t="shared" si="10"/>
        <v>37730</v>
      </c>
      <c r="D44" s="297"/>
    </row>
    <row r="45" spans="1:12" x14ac:dyDescent="0.2">
      <c r="A45" s="291">
        <v>1401</v>
      </c>
      <c r="B45" s="289">
        <v>2</v>
      </c>
      <c r="C45" s="292">
        <f t="shared" si="10"/>
        <v>43120</v>
      </c>
      <c r="D45" s="297"/>
    </row>
    <row r="46" spans="1:12" x14ac:dyDescent="0.2">
      <c r="A46" s="291">
        <v>1601</v>
      </c>
      <c r="B46" s="289">
        <v>2.25</v>
      </c>
      <c r="C46" s="292">
        <f t="shared" si="10"/>
        <v>48510</v>
      </c>
      <c r="D46" s="297"/>
    </row>
    <row r="47" spans="1:12" x14ac:dyDescent="0.2">
      <c r="A47" s="291">
        <v>1801</v>
      </c>
      <c r="B47" s="289">
        <v>2.5</v>
      </c>
      <c r="C47" s="292">
        <f t="shared" si="10"/>
        <v>53900</v>
      </c>
    </row>
    <row r="48" spans="1:12" x14ac:dyDescent="0.2">
      <c r="A48" s="291">
        <v>2001</v>
      </c>
      <c r="B48" s="289">
        <v>2.75</v>
      </c>
      <c r="C48" s="292">
        <f t="shared" si="10"/>
        <v>59290</v>
      </c>
    </row>
    <row r="49" spans="1:9" x14ac:dyDescent="0.2">
      <c r="A49" s="291">
        <v>2201</v>
      </c>
      <c r="B49" s="289">
        <v>3</v>
      </c>
      <c r="C49" s="292">
        <f t="shared" si="10"/>
        <v>64680</v>
      </c>
    </row>
    <row r="50" spans="1:9" x14ac:dyDescent="0.2">
      <c r="A50" s="291">
        <v>2401</v>
      </c>
      <c r="B50" s="289">
        <v>3.25</v>
      </c>
      <c r="C50" s="292">
        <f t="shared" si="10"/>
        <v>70070</v>
      </c>
    </row>
    <row r="51" spans="1:9" x14ac:dyDescent="0.2">
      <c r="A51" s="291">
        <v>2601</v>
      </c>
      <c r="B51" s="289">
        <v>3.5</v>
      </c>
      <c r="C51" s="292">
        <f t="shared" si="10"/>
        <v>75460</v>
      </c>
    </row>
    <row r="52" spans="1:9" x14ac:dyDescent="0.2">
      <c r="A52" s="291">
        <v>2801</v>
      </c>
      <c r="B52" s="289">
        <v>3.75</v>
      </c>
      <c r="C52" s="292">
        <f t="shared" si="10"/>
        <v>80850</v>
      </c>
    </row>
    <row r="53" spans="1:9" x14ac:dyDescent="0.2">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1130.3800000000001</v>
      </c>
      <c r="T1" s="120">
        <f>Allgemeines!$F$11</f>
        <v>4.5</v>
      </c>
      <c r="U1" s="121" t="str">
        <f>Allgemeines!$F$12</f>
        <v>01.01.2018</v>
      </c>
      <c r="V1" s="119">
        <f>Allgemeines!$F$13</f>
        <v>2018</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43062</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1130.3800000000001</v>
      </c>
      <c r="T2" s="120">
        <f>Allgemeines!$F$11</f>
        <v>4.5</v>
      </c>
      <c r="U2" s="121" t="str">
        <f>Allgemeines!$F$12</f>
        <v>01.01.2018</v>
      </c>
      <c r="V2" s="119">
        <f>Allgemeines!$F$13</f>
        <v>2018</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43062</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1130.3800000000001</v>
      </c>
      <c r="T3" s="120">
        <f>Allgemeines!$F$11</f>
        <v>4.5</v>
      </c>
      <c r="U3" s="121" t="str">
        <f>Allgemeines!$F$12</f>
        <v>01.01.2018</v>
      </c>
      <c r="V3" s="119">
        <f>Allgemeines!$F$13</f>
        <v>2018</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43062</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1130.3800000000001</v>
      </c>
      <c r="T4" s="120">
        <f>Allgemeines!$F$11</f>
        <v>4.5</v>
      </c>
      <c r="U4" s="121" t="str">
        <f>Allgemeines!$F$12</f>
        <v>01.01.2018</v>
      </c>
      <c r="V4" s="119">
        <f>Allgemeines!$F$13</f>
        <v>2018</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43062</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1130.3800000000001</v>
      </c>
      <c r="T5" s="120">
        <f>Allgemeines!$F$11</f>
        <v>4.5</v>
      </c>
      <c r="U5" s="121" t="str">
        <f>Allgemeines!$F$12</f>
        <v>01.01.2018</v>
      </c>
      <c r="V5" s="119">
        <f>Allgemeines!$F$13</f>
        <v>2018</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43062</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1130.3800000000001</v>
      </c>
      <c r="T6" s="120">
        <f>Allgemeines!$F$11</f>
        <v>4.5</v>
      </c>
      <c r="U6" s="121" t="str">
        <f>Allgemeines!$F$12</f>
        <v>01.01.2018</v>
      </c>
      <c r="V6" s="119">
        <f>Allgemeines!$F$13</f>
        <v>2018</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43062</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1130.3800000000001</v>
      </c>
      <c r="T7" s="120">
        <f>Allgemeines!$F$11</f>
        <v>4.5</v>
      </c>
      <c r="U7" s="121" t="str">
        <f>Allgemeines!$F$12</f>
        <v>01.01.2018</v>
      </c>
      <c r="V7" s="119">
        <f>Allgemeines!$F$13</f>
        <v>2018</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43062</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1130.3800000000001</v>
      </c>
      <c r="T8" s="120">
        <f>Allgemeines!$F$11</f>
        <v>4.5</v>
      </c>
      <c r="U8" s="121" t="str">
        <f>Allgemeines!$F$12</f>
        <v>01.01.2018</v>
      </c>
      <c r="V8" s="119">
        <f>Allgemeines!$F$13</f>
        <v>2018</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43062</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1130.3800000000001</v>
      </c>
      <c r="T9" s="120">
        <f>Allgemeines!$F$11</f>
        <v>4.5</v>
      </c>
      <c r="U9" s="121" t="str">
        <f>Allgemeines!$F$12</f>
        <v>01.01.2018</v>
      </c>
      <c r="V9" s="119">
        <f>Allgemeines!$F$13</f>
        <v>2018</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43062</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6.5" x14ac:dyDescent="0.2">
      <c r="A11" s="117" t="s">
        <v>233</v>
      </c>
    </row>
    <row r="12" spans="1:89" s="89" customFormat="1" x14ac:dyDescent="0.2">
      <c r="A12" s="88"/>
    </row>
    <row r="13" spans="1:89" ht="140.25" x14ac:dyDescent="0.2">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(ZBFS-IVZ)</cp:lastModifiedBy>
  <cp:lastPrinted>2015-07-28T08:14:31Z</cp:lastPrinted>
  <dcterms:created xsi:type="dcterms:W3CDTF">2005-08-02T11:12:42Z</dcterms:created>
  <dcterms:modified xsi:type="dcterms:W3CDTF">2017-11-23T12:09:45Z</dcterms:modified>
</cp:coreProperties>
</file>