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90" windowWidth="14940" windowHeight="9285" tabRatio="700" activeTab="0"/>
  </bookViews>
  <sheets>
    <sheet name="Anleitung" sheetId="1" r:id="rId1"/>
    <sheet name="Allgemeines" sheetId="2" r:id="rId2"/>
    <sheet name="Personal" sheetId="3" r:id="rId3"/>
    <sheet name="Kinder Zuschuss" sheetId="4" r:id="rId4"/>
    <sheet name="Anträge" sheetId="5" r:id="rId5"/>
    <sheet name="Bescheid" sheetId="6" r:id="rId6"/>
    <sheet name="Bescheid_Bundesmittel" sheetId="7" r:id="rId7"/>
    <sheet name="Fördertabellen" sheetId="8" r:id="rId8"/>
    <sheet name="Daten" sheetId="9" r:id="rId9"/>
  </sheets>
  <definedNames>
    <definedName name="_xlnm.Print_Area" localSheetId="1">'Allgemeines'!$A$1:$G$33</definedName>
    <definedName name="_xlnm.Print_Area" localSheetId="4">'Anträge'!$D$1:$N$81</definedName>
    <definedName name="_xlnm.Print_Area" localSheetId="5">'Bescheid'!$D$1:$N$83</definedName>
    <definedName name="_xlnm.Print_Area" localSheetId="6">'Bescheid_Bundesmittel'!$D$1:$N$71</definedName>
    <definedName name="_xlnm.Print_Area" localSheetId="3">'Kinder Zuschuss'!$A$1:$BB$31</definedName>
    <definedName name="Gemeinden">'Allgemeines'!$B$23:$B$31</definedName>
  </definedNames>
  <calcPr fullCalcOnLoad="1"/>
</workbook>
</file>

<file path=xl/sharedStrings.xml><?xml version="1.0" encoding="utf-8"?>
<sst xmlns="http://schemas.openxmlformats.org/spreadsheetml/2006/main" count="426" uniqueCount="246">
  <si>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</si>
  <si>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</si>
  <si>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</si>
  <si>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</si>
  <si>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</si>
  <si>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</si>
  <si>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</si>
  <si>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</si>
  <si>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</si>
  <si>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</si>
  <si>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</si>
  <si>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</si>
  <si>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</si>
  <si>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</si>
  <si>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</si>
  <si>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</si>
  <si>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</si>
  <si>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</si>
  <si>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</si>
  <si>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</si>
  <si>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</si>
  <si>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</si>
  <si>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</si>
  <si>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Anzahl der Kinder in den Förderkategorien</t>
  </si>
  <si>
    <t>Stadt/Gemeinde 2</t>
  </si>
  <si>
    <t>Name</t>
  </si>
  <si>
    <t>Straße / Postfach</t>
  </si>
  <si>
    <t>BLZ</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</si>
  <si>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</si>
  <si>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</si>
  <si>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</si>
  <si>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</si>
  <si>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</si>
  <si>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</si>
  <si>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</si>
  <si>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</si>
  <si>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</si>
  <si>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</si>
  <si>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</si>
  <si>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</si>
  <si>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</si>
  <si>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</si>
  <si>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</si>
  <si>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Konto-Nr.</t>
  </si>
  <si>
    <t>Leitung</t>
  </si>
  <si>
    <t>Datum der Antragstellung</t>
  </si>
  <si>
    <t>rechtlich verantwortlich</t>
  </si>
  <si>
    <t>Bankverbindung</t>
  </si>
  <si>
    <t>Name (Adresszeile)</t>
  </si>
  <si>
    <t>für Kindertageseinrichtung</t>
  </si>
  <si>
    <t>Faktor für behinderte Kinder</t>
  </si>
  <si>
    <t>Basiswert Landesförderung</t>
  </si>
  <si>
    <t>Stichtag der Angaben</t>
  </si>
  <si>
    <t>Amt / SachbearbeiterIn</t>
  </si>
  <si>
    <t>Zuschuss</t>
  </si>
  <si>
    <t>Land</t>
  </si>
  <si>
    <t>Sehr geehrte Damen und Herren,</t>
  </si>
  <si>
    <t>insg.</t>
  </si>
  <si>
    <t>Euro</t>
  </si>
  <si>
    <t>Mit freundlichen Grüßen</t>
  </si>
  <si>
    <t>kommunal</t>
  </si>
  <si>
    <t>Anstellungsschlüssel</t>
  </si>
  <si>
    <t>Durchschnitt ungewichtet</t>
  </si>
  <si>
    <t>Gesamtzuschuss</t>
  </si>
  <si>
    <t>Sitzgemeinde der Kita:</t>
  </si>
  <si>
    <t>6. Leiten Sie diese Datei in geeigneter Form (z.B. E-Mail) an alle Städte/Gemeinden weiter, bei denen Sie einen Antrag stellen.</t>
  </si>
  <si>
    <t>7. Archivieren Sie diese Datei für Nachfragen, Prüfungen etc.</t>
  </si>
  <si>
    <t>Antragstellung</t>
  </si>
  <si>
    <t>Erklärung</t>
  </si>
  <si>
    <t>Die Bewilligung der Förderung erfolgt nur bei Vorliegen folgender im BayKiBiG geregelten Voraussetzungen:</t>
  </si>
  <si>
    <t>1. Für die Kindertageseinrichtung kann eine Betriebserlaubnis vorgelegt werden.</t>
  </si>
  <si>
    <t>2. Es werden geeignete Qualitätssicherungsmaßnahmen durchgeführt, d.h. die pädagogische Konzeption der Kindertageseinrichtung ist/wird in geeigneter Weise veröffentlicht sowie eine Elternbefragung oder eine sonstige, gleichermaßen geeignete Maßnahme der Qualitätssicherung wird jährlich durchgeführt.</t>
  </si>
  <si>
    <t>3. Die Grundsätze der Bildungs- und Erziehungsarbeit und die Bildungs- und Erziehungsziele (Art. 13) der eigenen träger- und einrichtungsbezogenen pädagogischen Konzeption werden zugrunde gelegt.</t>
  </si>
  <si>
    <t xml:space="preserve">4. Die Einrichtung öffnet an mindestens vier Tagen und mindestens 20 Stunden die Woche. </t>
  </si>
  <si>
    <t>5. Die Elternbeiträge sind entsprechend den Buchungszeiten nach Art. 21 Abs. 4 Satz 6 gestaffelt.</t>
  </si>
  <si>
    <t>6. Die Vorschriften des BayKiBiG und die aufgrund des BayKiBiG erlassenen Rechtsvorschriften werden beachtet.</t>
  </si>
  <si>
    <t>hiermit beantragen wir für die o.g. Kindertageseinrichtung einen Abschlag auf die kindbezogene Förderung gemäß Art. 18 Abs. 1 und Art. 22 BayKiBiG. Zum Stichtag liegen uns folgende Buchungen von Kindern aus Ihrer Gemeinde sowie von Kindern, für die Sie sich zur Förderung bereit erklärt haben, mit Buchungsbeleg vor:</t>
  </si>
  <si>
    <t>Ich versichere, dass ich die Angaben in diesem Förderantrag wahrheitsgemäß nach bestem Wissen und Gewissen gemacht habe. Mir ist bekannt, dass so genannte Luftbuchungen zu vermeiden sind. Buchungszeiten und tatsächliche Nutzungszeiten sollen, abgesehen von unregelmäßigen Abweichungen (Art. 21 Abs. 4 Sätze 2 und 3 BayKiBiG), identisch sein.</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</si>
  <si>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</si>
  <si>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</si>
  <si>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</si>
  <si>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</si>
  <si>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</si>
  <si>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</si>
  <si>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</si>
  <si>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</si>
  <si>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</si>
  <si>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</si>
  <si>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</si>
  <si>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</si>
  <si>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</si>
  <si>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</si>
  <si>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</si>
  <si>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</si>
  <si>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</si>
  <si>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</si>
  <si>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</si>
  <si>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</si>
  <si>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</si>
  <si>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</si>
  <si>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</si>
  <si>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</si>
  <si>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</si>
  <si>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</si>
  <si>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</si>
  <si>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</si>
  <si>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</si>
  <si>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</si>
  <si>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</si>
  <si>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</si>
  <si>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</si>
  <si>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</si>
  <si>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</si>
  <si>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</si>
  <si>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</si>
  <si>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</si>
  <si>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</si>
  <si>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</si>
  <si>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</si>
  <si>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</si>
  <si>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</si>
  <si>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</si>
  <si>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</si>
  <si>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</si>
  <si>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</si>
  <si>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</si>
  <si>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Allgemeine Angaben zum Antrag auf kindbezogene Förderung gemäß Art. 18 und Art. 22 BayKiBiG</t>
  </si>
  <si>
    <t>kfa.xls-Version</t>
  </si>
  <si>
    <t>4. Wenn Sie alle gelben Felder vollständig ausgefüllt haben, können Sie die Anträge ausdrucken.</t>
  </si>
  <si>
    <t>5. Schicken Sie diese Ausdrucke unterschrieben an die jeweilige Stadt/Gemeinde.</t>
  </si>
  <si>
    <t>1. Füllen Sie alle gelben Felder aus - am besten in der Reihenfolge der Register: "Allgemeines" - "Personal" - "Kinder/Zuschuss"</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</si>
  <si>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</si>
  <si>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</si>
  <si>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</si>
  <si>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</si>
  <si>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</si>
  <si>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Der Antrag soll gem. Art. 24 BayKiBiG gestellt werden für</t>
  </si>
  <si>
    <t>Hinweis für Kitas/Kita-Träger: Diese Tabelle dient der Übermittlung der Antragsdaten an die Gemeinden. Bitte verändern Sie nichts.</t>
  </si>
  <si>
    <t>incl. Förderanspruch der Gemeinde gegenüber Freistaat Bayern in Höhe von</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</si>
  <si>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</si>
  <si>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</si>
  <si>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</si>
  <si>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</si>
  <si>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</si>
  <si>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</si>
  <si>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</si>
  <si>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</si>
  <si>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</si>
  <si>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</si>
  <si>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</si>
  <si>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</si>
  <si>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</si>
  <si>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</si>
  <si>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 xml:space="preserve">Die Abschläge werden jeweils im zweiten Monat des Kindergartenjahrquartals auf Ihr im Antrag angegebenes Konto überwiesen. </t>
  </si>
  <si>
    <t>Bewilligung betrifft folgende Kindertageseinrichtung:</t>
  </si>
  <si>
    <t>Die endgültige Höhe der kindbezogenen Betriebskostenförderung wird nach Ablauf des Kindergartenjahres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</si>
  <si>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Bescheid erstellen</t>
  </si>
  <si>
    <t>Ihr Antrag vom</t>
  </si>
  <si>
    <t>Sie haben unter Darlegung der Buchungszeiten der in Ihrer o.g. Kindertageseinrichtung betreuten Kinder mit gewöhnlichem Aufenthalt innerhalb unseres Gemeindegebietes die Gewährung von staatlicher Betriebskostenförderung nach Art. 18ff. BayKiBiG beantragt.</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</si>
  <si>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</si>
  <si>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</si>
  <si>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</si>
  <si>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</si>
  <si>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</si>
  <si>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</si>
  <si>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</si>
  <si>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</si>
  <si>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</si>
  <si>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</si>
  <si>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eine Kinderzahl von</t>
  </si>
  <si>
    <t>0 bis unter 3 Jahre</t>
  </si>
  <si>
    <t>Wenn Sie die Förderung nach Art. 24 (Kitas in kleinen Landgemeinden, Netz für Kinder) in Anspruch nehmen möchten, dann tragen Sie die Zahl der rechnerischen Plätze (22 bzw. 10, beim Netz für Kinder evtl.auch 22*Gruppenzahl) unter "Allgemeines" ein. In diesem Fall werden unter "Kinder Zuschuss" beide Berechnungen gegenübergestellt. In den Antrag an die Sitzgemeinde wird dann die Förderung nach Art. 24 eingetragen. Wenn Sie keinen entsprechenden Antrag stellen können bzw. möchten, belassen Sie als Platzzahl die "0".</t>
  </si>
  <si>
    <t>Abrechnungsmonate</t>
  </si>
  <si>
    <t>Abrechnungszeitraum</t>
  </si>
  <si>
    <t>mit</t>
  </si>
  <si>
    <t>und</t>
  </si>
  <si>
    <t>Anzahl Raten I</t>
  </si>
  <si>
    <t>Anzahl Raten II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</si>
  <si>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</si>
  <si>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</si>
  <si>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</si>
  <si>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</si>
  <si>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</si>
  <si>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</si>
  <si>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Es wird ausdrücklich darauf hingewiesen, dass die Bewilligung dieses Abschlages nicht mit der Feststellung verbunden ist, alle Fördervoraussetzungen nach dem BayKiBiG seien erfüllt. Dies bleibt ggf. der Endabrechnung und einer detaillierten Belegprüfung der Einrichtung vorbehalten.</t>
  </si>
  <si>
    <t>Zur Abrechnung mit mehr als 9 Gemeinden beachten Sie bitte die Hinweise auf der Internetseite des Sozialministeriums.</t>
  </si>
  <si>
    <t>Mit dieser Datei können auch Anträge an mehr als 9 Gemeinden gestellt werden. Bitte beachten Sie die Hinweise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</si>
  <si>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</si>
  <si>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</si>
  <si>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</si>
  <si>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</si>
  <si>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</si>
  <si>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</si>
  <si>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</si>
  <si>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</si>
  <si>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</si>
  <si>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</si>
  <si>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</si>
  <si>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</si>
  <si>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Platzsplitting (nur Netz f. Kinder)</t>
  </si>
  <si>
    <t xml:space="preserve"> Plätze lt. Betr.erlaubnis</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</si>
  <si>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</si>
  <si>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</si>
  <si>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</si>
  <si>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</si>
  <si>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</si>
  <si>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</si>
  <si>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</si>
  <si>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</si>
  <si>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</si>
  <si>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</si>
  <si>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</si>
  <si>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</si>
  <si>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</si>
  <si>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</si>
  <si>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</si>
  <si>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</si>
  <si>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</si>
  <si>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</si>
  <si>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</si>
  <si>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</si>
  <si>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</si>
  <si>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</si>
  <si>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</si>
  <si>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</si>
  <si>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Berechnung der Bundesmittel</t>
  </si>
  <si>
    <t>Ausbaufaktor</t>
  </si>
  <si>
    <t>Bundesmittel</t>
  </si>
  <si>
    <t>Insg.</t>
  </si>
  <si>
    <t>Summe der
Buchungszeit- faktoren
der U3-Kinder</t>
  </si>
  <si>
    <t>Kinder unter drei Jahren nach Buchungszeitkategorien</t>
  </si>
  <si>
    <t>die Bundesrepublik Deutschland hat sich mit Inkrafttreten des Kinderförderungsgestzes verpflichtet, sich an der Betriebskostenförderung zum bedarfsgerechten Ausbau für unter Dreijährige zu beteiligen. Für Ihre Einrichtung errechnet sich folgende Betriebskostenförderung aus den Bundesmitteln:</t>
  </si>
  <si>
    <t xml:space="preserve">Die endgültige Höhe der Betriebskostenförderung aus Bundesmitteln wird nach Ablauf des Kindergartenjahres festgesetzt. </t>
  </si>
  <si>
    <t>Diese Datei kann zur Beantragung der Abschlagszahlung der kindbezogenen Förderung einer Kindertageseinrichtung verwendet werden.</t>
  </si>
  <si>
    <t>Tabelle Basiswert plus</t>
  </si>
  <si>
    <t>Basiswert plus</t>
  </si>
  <si>
    <t>(Basiswert plus ggf. im Blatt "Allgemeines", Feld F10 ändern.)</t>
  </si>
  <si>
    <t>Vorschulkinder</t>
  </si>
  <si>
    <t>Vorschulkinder:</t>
  </si>
  <si>
    <t>Euro,</t>
  </si>
  <si>
    <t xml:space="preserve">  (z.B. 25 oder 10)</t>
  </si>
  <si>
    <t xml:space="preserve">berücksichtigt, da ein Anstellungsschlüssel von 1:11,0 sowie die erforderlichen Fachkraftstunden als Zuschussvoraussetzung eingehalten werden. </t>
  </si>
  <si>
    <t>Die Höhe der kindbezogenen Förderung wird im Rahmen einer Endabrechnung endgültig festgesetzt.</t>
  </si>
  <si>
    <t>berücksichtigt, da ein Anstellungsschlüssel von 1:11,0 sowie die erforderlichen Fachkraftstunden als Zuschussvoraussetzung eingehalten werden.</t>
  </si>
  <si>
    <t>2013/2014</t>
  </si>
  <si>
    <t>01.09.2013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</si>
</sst>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
    <numFmt numFmtId="174" formatCode="#,##0.0000"/>
    <numFmt numFmtId="175" formatCode="0.0"/>
    <numFmt numFmtId="176" formatCode="000\ 000\ 00"/>
    <numFmt numFmtId="177" formatCode="\B\L\Z\ 000\ 000\ 00"/>
    <numFmt numFmtId="178" formatCode="dd/mm/yy"/>
    <numFmt numFmtId="179" formatCode="&quot;Ja&quot;;&quot;Ja&quot;;&quot;Nein&quot;"/>
    <numFmt numFmtId="180" formatCode="&quot;Wahr&quot;;&quot;Wahr&quot;;&quot;Falsch&quot;"/>
    <numFmt numFmtId="181" formatCode="&quot;Ein&quot;;&quot;Ein&quot;;&quot;Aus&quot;"/>
    <numFmt numFmtId="182" formatCode="[$€-2]\ #,##0.00_);[Red]\([$€-2]\ #,##0.00\)"/>
    <numFmt numFmtId="183" formatCode="#,##0.00\ [$€-407]"/>
  </numFmts>
  <fonts count="40">
    <font>
      <sz val="10"/>
      <name val="Arial"/>
      <family val="0"/>
    </font>
    <font>
      <sz val="8"/>
      <name val="Arial"/>
      <family val="2"/>
    </font>
    <font>
      <b/>
      <sz val="10"/>
      <name val="Arial"/>
      <family val="2"/>
    </font>
    <font>
      <b/>
      <sz val="12"/>
      <name val="Arial"/>
      <family val="2"/>
    </font>
    <font>
      <b/>
      <sz val="8"/>
      <name val="Arial"/>
      <family val="2"/>
    </font>
    <font>
      <sz val="9"/>
      <name val="Arial"/>
      <family val="2"/>
    </font>
    <font>
      <u val="single"/>
      <sz val="9"/>
      <name val="Arial"/>
      <family val="2"/>
    </font>
    <font>
      <sz val="6"/>
      <name val="Arial"/>
      <family val="2"/>
    </font>
    <font>
      <u val="single"/>
      <sz val="10"/>
      <color indexed="12"/>
      <name val="Arial"/>
      <family val="2"/>
    </font>
    <font>
      <u val="single"/>
      <sz val="10"/>
      <color indexed="36"/>
      <name val="Arial"/>
      <family val="2"/>
    </font>
    <font>
      <b/>
      <sz val="18"/>
      <color indexed="62"/>
      <name val="Cambria"/>
      <family val="2"/>
    </font>
    <font>
      <b/>
      <sz val="15"/>
      <color indexed="62"/>
      <name val="Calibri"/>
      <family val="2"/>
    </font>
    <font>
      <b/>
      <sz val="11"/>
      <color indexed="62"/>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hair"/>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style="thin"/>
      <right style="hair"/>
      <top style="thin"/>
      <bottom style="thin"/>
    </border>
    <border>
      <left style="thin"/>
      <right style="hair"/>
      <top style="thin"/>
      <bottom style="hair"/>
    </border>
    <border>
      <left style="hair"/>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hair"/>
    </border>
    <border>
      <left style="hair"/>
      <right style="hair"/>
      <top style="thin"/>
      <bottom style="thin"/>
    </border>
    <border>
      <left style="thin"/>
      <right style="hair"/>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style="hair"/>
      <top>
        <color indexed="63"/>
      </top>
      <bottom>
        <color indexed="63"/>
      </bottom>
    </border>
    <border>
      <left>
        <color indexed="63"/>
      </left>
      <right style="thin"/>
      <top style="thin"/>
      <bottom>
        <color indexed="63"/>
      </bottom>
    </border>
    <border>
      <left>
        <color indexed="63"/>
      </left>
      <right style="hair"/>
      <top style="thin"/>
      <bottom style="thin"/>
    </border>
    <border>
      <left style="medium"/>
      <right style="thin"/>
      <top>
        <color indexed="63"/>
      </top>
      <bottom style="thin"/>
    </border>
    <border>
      <left style="medium"/>
      <right style="thin"/>
      <top style="thin"/>
      <bottom style="thin"/>
    </border>
    <border>
      <left>
        <color indexed="63"/>
      </left>
      <right style="medium"/>
      <top>
        <color indexed="63"/>
      </top>
      <bottom style="thin"/>
    </border>
    <border>
      <left>
        <color indexed="63"/>
      </left>
      <right style="medium"/>
      <top>
        <color indexed="63"/>
      </top>
      <bottom style="hair"/>
    </border>
    <border>
      <left>
        <color indexed="63"/>
      </left>
      <right style="medium"/>
      <top>
        <color indexed="63"/>
      </top>
      <bottom>
        <color indexed="63"/>
      </bottom>
    </border>
    <border>
      <left style="medium"/>
      <right style="thin"/>
      <top style="thin"/>
      <bottom style="hair"/>
    </border>
    <border>
      <left>
        <color indexed="63"/>
      </left>
      <right style="medium"/>
      <top style="thin"/>
      <bottom style="hair"/>
    </border>
    <border>
      <left style="hair"/>
      <right>
        <color indexed="63"/>
      </right>
      <top style="thin"/>
      <bottom style="thin"/>
    </border>
    <border>
      <left style="medium"/>
      <right>
        <color indexed="63"/>
      </right>
      <top style="thin"/>
      <bottom style="thin"/>
    </border>
    <border>
      <left style="hair"/>
      <right style="medium"/>
      <top style="thin"/>
      <bottom style="thin"/>
    </border>
    <border>
      <left style="medium"/>
      <right>
        <color indexed="63"/>
      </right>
      <top style="thin"/>
      <bottom style="hair"/>
    </border>
    <border>
      <left style="hair"/>
      <right style="hair"/>
      <top>
        <color indexed="63"/>
      </top>
      <bottom style="hair"/>
    </border>
    <border>
      <left style="hair"/>
      <right style="hair"/>
      <top style="hair"/>
      <bottom style="hair"/>
    </border>
    <border>
      <left style="hair"/>
      <right>
        <color indexed="63"/>
      </right>
      <top>
        <color indexed="63"/>
      </top>
      <bottom style="hair"/>
    </border>
    <border>
      <left style="hair"/>
      <right>
        <color indexed="63"/>
      </right>
      <top style="hair"/>
      <bottom style="hair"/>
    </border>
    <border>
      <left>
        <color indexed="63"/>
      </left>
      <right style="hair"/>
      <top style="hair"/>
      <bottom>
        <color indexed="63"/>
      </bottom>
    </border>
    <border>
      <left>
        <color indexed="63"/>
      </left>
      <right>
        <color indexed="63"/>
      </right>
      <top style="thin"/>
      <bottom style="thin"/>
    </border>
    <border>
      <left style="hair"/>
      <right>
        <color indexed="63"/>
      </right>
      <top style="hair"/>
      <bottom style="thin"/>
    </border>
    <border>
      <left style="hair"/>
      <right>
        <color indexed="63"/>
      </right>
      <top>
        <color indexed="63"/>
      </top>
      <bottom>
        <color indexed="63"/>
      </bottom>
    </border>
    <border>
      <left style="medium"/>
      <right>
        <color indexed="63"/>
      </right>
      <top>
        <color indexed="63"/>
      </top>
      <bottom>
        <color indexed="63"/>
      </bottom>
    </border>
    <border>
      <left style="hair"/>
      <right style="medium"/>
      <top style="thin"/>
      <bottom style="hair"/>
    </border>
    <border>
      <left style="hair"/>
      <right style="medium"/>
      <top>
        <color indexed="63"/>
      </top>
      <bottom style="hair"/>
    </border>
    <border>
      <left style="hair"/>
      <right style="medium"/>
      <top>
        <color indexed="63"/>
      </top>
      <bottom>
        <color indexed="63"/>
      </bottom>
    </border>
    <border>
      <left>
        <color indexed="63"/>
      </left>
      <right>
        <color indexed="63"/>
      </right>
      <top style="hair"/>
      <bottom>
        <color indexed="63"/>
      </bottom>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style="medium"/>
      <right style="thin"/>
      <top style="hair"/>
      <bottom style="thin"/>
    </border>
    <border>
      <left style="medium"/>
      <right>
        <color indexed="63"/>
      </right>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color indexed="8"/>
      </top>
      <bottom style="hair">
        <color indexed="8"/>
      </bottom>
    </border>
    <border>
      <left>
        <color indexed="63"/>
      </left>
      <right style="medium"/>
      <top style="thin"/>
      <bottom style="thin"/>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hair"/>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2" borderId="1" applyNumberFormat="0" applyAlignment="0" applyProtection="0"/>
    <xf numFmtId="0" fontId="30" fillId="2"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1" fillId="19"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3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6" fillId="23"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23"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4" borderId="9" applyNumberFormat="0" applyAlignment="0" applyProtection="0"/>
  </cellStyleXfs>
  <cellXfs count="477">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Border="1" applyAlignment="1">
      <alignment/>
    </xf>
    <xf numFmtId="0" fontId="0" fillId="0" borderId="13" xfId="0" applyFont="1" applyFill="1" applyBorder="1" applyAlignment="1">
      <alignment/>
    </xf>
    <xf numFmtId="0" fontId="0" fillId="0" borderId="11" xfId="0" applyFill="1" applyBorder="1" applyAlignment="1">
      <alignment/>
    </xf>
    <xf numFmtId="0" fontId="0" fillId="0" borderId="14" xfId="0" applyBorder="1" applyAlignment="1">
      <alignment/>
    </xf>
    <xf numFmtId="0" fontId="0" fillId="0" borderId="13" xfId="0" applyFill="1" applyBorder="1" applyAlignment="1">
      <alignment/>
    </xf>
    <xf numFmtId="0" fontId="0" fillId="0" borderId="15" xfId="0" applyFill="1" applyBorder="1" applyAlignment="1">
      <alignment/>
    </xf>
    <xf numFmtId="0" fontId="0" fillId="0" borderId="16" xfId="0" applyBorder="1" applyAlignment="1">
      <alignment/>
    </xf>
    <xf numFmtId="0" fontId="1" fillId="0" borderId="0" xfId="0" applyNumberFormat="1" applyFont="1" applyAlignment="1">
      <alignment/>
    </xf>
    <xf numFmtId="0" fontId="0" fillId="0" borderId="0" xfId="0" applyNumberFormat="1" applyAlignment="1">
      <alignment/>
    </xf>
    <xf numFmtId="0" fontId="1" fillId="0" borderId="17" xfId="0" applyNumberFormat="1" applyFont="1" applyBorder="1" applyAlignment="1">
      <alignment textRotation="90"/>
    </xf>
    <xf numFmtId="0" fontId="1" fillId="0" borderId="18" xfId="0" applyNumberFormat="1" applyFont="1" applyBorder="1" applyAlignment="1">
      <alignment/>
    </xf>
    <xf numFmtId="0" fontId="1" fillId="0" borderId="19" xfId="0" applyNumberFormat="1" applyFont="1" applyBorder="1" applyAlignment="1">
      <alignment/>
    </xf>
    <xf numFmtId="0" fontId="1" fillId="0" borderId="20" xfId="0" applyNumberFormat="1" applyFont="1" applyBorder="1" applyAlignment="1">
      <alignment/>
    </xf>
    <xf numFmtId="0" fontId="1" fillId="0" borderId="18" xfId="0" applyNumberFormat="1" applyFont="1" applyBorder="1" applyAlignment="1">
      <alignment shrinkToFit="1"/>
    </xf>
    <xf numFmtId="0" fontId="1" fillId="0" borderId="21" xfId="0" applyNumberFormat="1" applyFont="1" applyBorder="1" applyAlignment="1">
      <alignment shrinkToFit="1"/>
    </xf>
    <xf numFmtId="0" fontId="1" fillId="0" borderId="22" xfId="0" applyNumberFormat="1" applyFont="1" applyBorder="1" applyAlignment="1">
      <alignment textRotation="90"/>
    </xf>
    <xf numFmtId="0" fontId="1" fillId="0" borderId="23" xfId="0" applyNumberFormat="1" applyFont="1" applyBorder="1" applyAlignment="1">
      <alignment shrinkToFit="1"/>
    </xf>
    <xf numFmtId="2" fontId="1" fillId="0" borderId="24" xfId="0" applyNumberFormat="1" applyFont="1" applyBorder="1" applyAlignment="1">
      <alignment/>
    </xf>
    <xf numFmtId="2" fontId="1" fillId="0" borderId="25" xfId="0" applyNumberFormat="1" applyFont="1" applyBorder="1" applyAlignment="1">
      <alignment/>
    </xf>
    <xf numFmtId="2" fontId="1" fillId="0" borderId="26" xfId="0" applyNumberFormat="1" applyFont="1" applyBorder="1" applyAlignment="1">
      <alignment/>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Alignment="1">
      <alignment/>
    </xf>
    <xf numFmtId="0" fontId="2" fillId="0" borderId="0" xfId="0" applyFont="1" applyFill="1" applyBorder="1" applyAlignment="1">
      <alignment/>
    </xf>
    <xf numFmtId="0" fontId="2" fillId="0" borderId="27" xfId="0" applyFont="1" applyFill="1" applyBorder="1" applyAlignment="1">
      <alignment/>
    </xf>
    <xf numFmtId="22" fontId="0" fillId="0" borderId="12" xfId="0" applyNumberFormat="1" applyFill="1" applyBorder="1" applyAlignment="1">
      <alignment horizontal="right"/>
    </xf>
    <xf numFmtId="22" fontId="0" fillId="0" borderId="28" xfId="0" applyNumberFormat="1" applyFill="1" applyBorder="1" applyAlignment="1">
      <alignment horizontal="right"/>
    </xf>
    <xf numFmtId="0" fontId="0" fillId="0" borderId="29" xfId="0" applyFont="1" applyFill="1" applyBorder="1" applyAlignment="1">
      <alignment/>
    </xf>
    <xf numFmtId="0" fontId="0" fillId="0" borderId="13" xfId="0" applyFont="1" applyFill="1" applyBorder="1" applyAlignment="1">
      <alignment horizontal="right"/>
    </xf>
    <xf numFmtId="2" fontId="0" fillId="0" borderId="14" xfId="0" applyNumberFormat="1" applyFont="1" applyFill="1" applyBorder="1" applyAlignment="1">
      <alignment/>
    </xf>
    <xf numFmtId="2" fontId="0" fillId="0" borderId="30" xfId="0" applyNumberFormat="1" applyFont="1" applyFill="1" applyBorder="1" applyAlignment="1">
      <alignment/>
    </xf>
    <xf numFmtId="0" fontId="0" fillId="0" borderId="30" xfId="0" applyFont="1" applyFill="1" applyBorder="1" applyAlignment="1">
      <alignment horizontal="right"/>
    </xf>
    <xf numFmtId="4" fontId="0" fillId="0" borderId="14" xfId="0" applyNumberFormat="1" applyFont="1" applyFill="1" applyBorder="1" applyAlignment="1">
      <alignment/>
    </xf>
    <xf numFmtId="4" fontId="0" fillId="0" borderId="30" xfId="0" applyNumberFormat="1" applyFont="1" applyFill="1" applyBorder="1" applyAlignment="1">
      <alignment/>
    </xf>
    <xf numFmtId="4" fontId="2" fillId="0" borderId="14" xfId="0" applyNumberFormat="1" applyFont="1" applyFill="1" applyBorder="1" applyAlignment="1">
      <alignment/>
    </xf>
    <xf numFmtId="0" fontId="2" fillId="0" borderId="0" xfId="0" applyFont="1" applyFill="1" applyAlignment="1">
      <alignment horizontal="left"/>
    </xf>
    <xf numFmtId="0" fontId="3" fillId="0" borderId="0" xfId="0" applyFont="1" applyAlignment="1">
      <alignment/>
    </xf>
    <xf numFmtId="0" fontId="1" fillId="0" borderId="21" xfId="0" applyNumberFormat="1" applyFont="1" applyBorder="1" applyAlignment="1">
      <alignment/>
    </xf>
    <xf numFmtId="0" fontId="0" fillId="0" borderId="31" xfId="0" applyBorder="1" applyAlignment="1">
      <alignment/>
    </xf>
    <xf numFmtId="0" fontId="0" fillId="0" borderId="25" xfId="0" applyBorder="1" applyAlignment="1">
      <alignment/>
    </xf>
    <xf numFmtId="0" fontId="2" fillId="0" borderId="31" xfId="0" applyFont="1" applyBorder="1" applyAlignment="1">
      <alignment/>
    </xf>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applyAlignment="1">
      <alignment/>
    </xf>
    <xf numFmtId="0" fontId="0" fillId="0" borderId="0" xfId="0" applyFont="1" applyFill="1" applyBorder="1" applyAlignment="1">
      <alignment horizontal="right"/>
    </xf>
    <xf numFmtId="1" fontId="0" fillId="0" borderId="0" xfId="0" applyNumberFormat="1" applyFill="1" applyBorder="1" applyAlignment="1">
      <alignment/>
    </xf>
    <xf numFmtId="1" fontId="0" fillId="0" borderId="0" xfId="0" applyNumberFormat="1" applyFont="1" applyFill="1" applyBorder="1" applyAlignment="1">
      <alignment/>
    </xf>
    <xf numFmtId="0" fontId="0" fillId="0" borderId="0" xfId="0" applyFont="1" applyBorder="1" applyAlignment="1">
      <alignment/>
    </xf>
    <xf numFmtId="0" fontId="1" fillId="0" borderId="32" xfId="0" applyNumberFormat="1" applyFont="1" applyBorder="1" applyAlignment="1">
      <alignment textRotation="90"/>
    </xf>
    <xf numFmtId="0" fontId="2" fillId="0" borderId="0" xfId="0" applyFont="1" applyAlignment="1">
      <alignment/>
    </xf>
    <xf numFmtId="174" fontId="0" fillId="0" borderId="0" xfId="0" applyNumberFormat="1" applyAlignment="1">
      <alignment/>
    </xf>
    <xf numFmtId="0" fontId="0" fillId="0" borderId="0" xfId="0" applyAlignment="1">
      <alignment/>
    </xf>
    <xf numFmtId="0" fontId="1" fillId="9" borderId="23" xfId="0" applyNumberFormat="1" applyFont="1" applyFill="1" applyBorder="1" applyAlignment="1" applyProtection="1">
      <alignment shrinkToFit="1"/>
      <protection locked="0"/>
    </xf>
    <xf numFmtId="0" fontId="1" fillId="9" borderId="18" xfId="0" applyNumberFormat="1" applyFont="1" applyFill="1" applyBorder="1" applyAlignment="1" applyProtection="1">
      <alignment shrinkToFit="1"/>
      <protection locked="0"/>
    </xf>
    <xf numFmtId="0" fontId="1" fillId="9" borderId="21" xfId="0" applyNumberFormat="1" applyFont="1" applyFill="1" applyBorder="1" applyAlignment="1" applyProtection="1">
      <alignment shrinkToFit="1"/>
      <protection locked="0"/>
    </xf>
    <xf numFmtId="0" fontId="1" fillId="9" borderId="33" xfId="0" applyNumberFormat="1" applyFont="1" applyFill="1" applyBorder="1" applyAlignment="1" applyProtection="1">
      <alignment shrinkToFit="1"/>
      <protection locked="0"/>
    </xf>
    <xf numFmtId="0" fontId="1" fillId="9" borderId="34" xfId="0" applyNumberFormat="1" applyFont="1" applyFill="1" applyBorder="1" applyAlignment="1" applyProtection="1">
      <alignment shrinkToFit="1"/>
      <protection locked="0"/>
    </xf>
    <xf numFmtId="0" fontId="1" fillId="9" borderId="31" xfId="0" applyNumberFormat="1" applyFont="1" applyFill="1" applyBorder="1" applyAlignment="1" applyProtection="1">
      <alignment shrinkToFit="1"/>
      <protection locked="0"/>
    </xf>
    <xf numFmtId="0" fontId="1" fillId="9" borderId="35" xfId="0" applyNumberFormat="1" applyFont="1" applyFill="1" applyBorder="1" applyAlignment="1" applyProtection="1">
      <alignment shrinkToFit="1"/>
      <protection locked="0"/>
    </xf>
    <xf numFmtId="0" fontId="1" fillId="9" borderId="0" xfId="0" applyNumberFormat="1" applyFont="1" applyFill="1" applyBorder="1" applyAlignment="1" applyProtection="1">
      <alignment shrinkToFit="1"/>
      <protection locked="0"/>
    </xf>
    <xf numFmtId="0" fontId="1" fillId="9" borderId="36" xfId="0" applyNumberFormat="1" applyFont="1" applyFill="1" applyBorder="1" applyAlignment="1" applyProtection="1">
      <alignment shrinkToFit="1"/>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37" xfId="0" applyBorder="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pplyProtection="1">
      <alignment/>
      <protection locked="0"/>
    </xf>
    <xf numFmtId="0" fontId="1" fillId="0" borderId="29" xfId="0" applyNumberFormat="1" applyFont="1" applyBorder="1" applyAlignment="1">
      <alignment/>
    </xf>
    <xf numFmtId="0" fontId="1" fillId="0" borderId="0" xfId="0" applyNumberFormat="1" applyFont="1" applyBorder="1" applyAlignment="1">
      <alignment/>
    </xf>
    <xf numFmtId="0" fontId="1" fillId="0" borderId="38" xfId="0" applyNumberFormat="1" applyFont="1" applyBorder="1" applyAlignment="1">
      <alignment textRotation="90"/>
    </xf>
    <xf numFmtId="0" fontId="1" fillId="0" borderId="39" xfId="0" applyNumberFormat="1" applyFont="1" applyBorder="1" applyAlignment="1">
      <alignment/>
    </xf>
    <xf numFmtId="0" fontId="1" fillId="0" borderId="40" xfId="0" applyNumberFormat="1" applyFont="1" applyBorder="1" applyAlignment="1">
      <alignment textRotation="90"/>
    </xf>
    <xf numFmtId="0" fontId="1" fillId="0" borderId="41" xfId="0" applyNumberFormat="1" applyFont="1" applyBorder="1" applyAlignment="1">
      <alignment textRotation="90"/>
    </xf>
    <xf numFmtId="0" fontId="1" fillId="9" borderId="42" xfId="0" applyNumberFormat="1" applyFont="1" applyFill="1" applyBorder="1" applyAlignment="1" applyProtection="1">
      <alignment shrinkToFit="1"/>
      <protection locked="0"/>
    </xf>
    <xf numFmtId="0" fontId="1" fillId="9" borderId="43" xfId="0" applyNumberFormat="1" applyFont="1" applyFill="1" applyBorder="1" applyAlignment="1" applyProtection="1">
      <alignment shrinkToFit="1"/>
      <protection locked="0"/>
    </xf>
    <xf numFmtId="0" fontId="1" fillId="0" borderId="44" xfId="0" applyNumberFormat="1" applyFont="1" applyBorder="1" applyAlignment="1">
      <alignment shrinkToFit="1"/>
    </xf>
    <xf numFmtId="0" fontId="1" fillId="0" borderId="45" xfId="0" applyNumberFormat="1" applyFont="1" applyBorder="1" applyAlignment="1">
      <alignment shrinkToFit="1"/>
    </xf>
    <xf numFmtId="0" fontId="1" fillId="0" borderId="0" xfId="0" applyNumberFormat="1" applyFont="1" applyAlignment="1">
      <alignment horizontal="right"/>
    </xf>
    <xf numFmtId="0" fontId="1" fillId="0" borderId="46" xfId="0" applyNumberFormat="1" applyFont="1" applyBorder="1" applyAlignment="1">
      <alignment textRotation="90"/>
    </xf>
    <xf numFmtId="0" fontId="1" fillId="0" borderId="47" xfId="0" applyNumberFormat="1" applyFont="1" applyBorder="1" applyAlignment="1">
      <alignment textRotation="90"/>
    </xf>
    <xf numFmtId="0" fontId="1" fillId="0" borderId="48" xfId="0" applyNumberFormat="1" applyFont="1" applyBorder="1" applyAlignment="1">
      <alignment textRotation="90"/>
    </xf>
    <xf numFmtId="0" fontId="1" fillId="9" borderId="45" xfId="0" applyNumberFormat="1" applyFont="1" applyFill="1" applyBorder="1" applyAlignment="1" applyProtection="1">
      <alignment shrinkToFit="1"/>
      <protection locked="0"/>
    </xf>
    <xf numFmtId="0" fontId="1" fillId="0" borderId="49" xfId="0" applyNumberFormat="1" applyFont="1" applyBorder="1" applyAlignment="1">
      <alignment shrinkToFit="1"/>
    </xf>
    <xf numFmtId="0" fontId="0" fillId="0" borderId="0" xfId="0" applyBorder="1" applyAlignment="1">
      <alignment/>
    </xf>
    <xf numFmtId="0" fontId="0" fillId="9" borderId="0" xfId="0" applyNumberFormat="1" applyFont="1" applyFill="1" applyBorder="1" applyAlignment="1" applyProtection="1">
      <alignment horizontal="right"/>
      <protection locked="0"/>
    </xf>
    <xf numFmtId="0" fontId="0" fillId="0" borderId="0" xfId="0"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protection/>
    </xf>
    <xf numFmtId="4" fontId="0" fillId="0" borderId="0" xfId="0" applyNumberFormat="1" applyFont="1" applyAlignment="1">
      <alignment/>
    </xf>
    <xf numFmtId="0" fontId="1" fillId="0" borderId="25" xfId="0" applyNumberFormat="1" applyFont="1" applyBorder="1" applyAlignment="1">
      <alignment shrinkToFit="1"/>
    </xf>
    <xf numFmtId="0" fontId="4" fillId="0" borderId="0" xfId="0" applyNumberFormat="1" applyFont="1" applyBorder="1" applyAlignment="1">
      <alignment shrinkToFit="1"/>
    </xf>
    <xf numFmtId="2" fontId="0" fillId="0" borderId="0" xfId="0" applyNumberFormat="1" applyFill="1" applyAlignment="1">
      <alignment/>
    </xf>
    <xf numFmtId="2" fontId="0" fillId="9" borderId="10" xfId="0" applyNumberFormat="1" applyFont="1" applyFill="1" applyBorder="1" applyAlignment="1" applyProtection="1">
      <alignment/>
      <protection locked="0"/>
    </xf>
    <xf numFmtId="2" fontId="0" fillId="9" borderId="13" xfId="0" applyNumberFormat="1" applyFill="1" applyBorder="1" applyAlignment="1" applyProtection="1">
      <alignment/>
      <protection locked="0"/>
    </xf>
    <xf numFmtId="2" fontId="0" fillId="9" borderId="15" xfId="0" applyNumberFormat="1" applyFill="1" applyBorder="1" applyAlignment="1" applyProtection="1">
      <alignment/>
      <protection locked="0"/>
    </xf>
    <xf numFmtId="2" fontId="0" fillId="9" borderId="0" xfId="0" applyNumberFormat="1" applyFill="1" applyAlignment="1" applyProtection="1">
      <alignment/>
      <protection locked="0"/>
    </xf>
    <xf numFmtId="0" fontId="0" fillId="0" borderId="0" xfId="0" applyBorder="1" applyAlignment="1">
      <alignment/>
    </xf>
    <xf numFmtId="0" fontId="0" fillId="0" borderId="0" xfId="0" applyAlignment="1">
      <alignment horizontal="left"/>
    </xf>
    <xf numFmtId="0" fontId="0" fillId="0" borderId="50" xfId="0" applyBorder="1" applyAlignment="1">
      <alignment/>
    </xf>
    <xf numFmtId="0" fontId="2" fillId="0" borderId="51" xfId="0" applyFont="1" applyBorder="1" applyAlignment="1">
      <alignment/>
    </xf>
    <xf numFmtId="0" fontId="0" fillId="9" borderId="51" xfId="0" applyFill="1" applyBorder="1" applyAlignment="1" applyProtection="1">
      <alignment horizontal="left"/>
      <protection locked="0"/>
    </xf>
    <xf numFmtId="0" fontId="0" fillId="0" borderId="51" xfId="0" applyBorder="1" applyAlignment="1">
      <alignment/>
    </xf>
    <xf numFmtId="49" fontId="0" fillId="9" borderId="51" xfId="0" applyNumberFormat="1" applyFill="1" applyBorder="1" applyAlignment="1" applyProtection="1">
      <alignment horizontal="left"/>
      <protection locked="0"/>
    </xf>
    <xf numFmtId="0" fontId="0" fillId="0" borderId="52" xfId="0" applyBorder="1" applyAlignment="1">
      <alignment/>
    </xf>
    <xf numFmtId="0" fontId="0" fillId="9" borderId="53" xfId="0" applyFill="1" applyBorder="1" applyAlignment="1" applyProtection="1">
      <alignment horizontal="left"/>
      <protection locked="0"/>
    </xf>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0" fillId="0" borderId="34" xfId="0" applyFont="1" applyFill="1" applyBorder="1" applyAlignment="1">
      <alignment/>
    </xf>
    <xf numFmtId="0" fontId="1" fillId="0" borderId="19" xfId="0" applyFont="1" applyFill="1" applyBorder="1" applyAlignment="1">
      <alignment/>
    </xf>
    <xf numFmtId="0" fontId="1" fillId="0" borderId="54" xfId="0" applyFont="1" applyFill="1" applyBorder="1" applyAlignment="1">
      <alignment/>
    </xf>
    <xf numFmtId="0" fontId="0" fillId="0" borderId="0" xfId="0" applyBorder="1" applyAlignment="1">
      <alignment horizontal="left"/>
    </xf>
    <xf numFmtId="0" fontId="0" fillId="0" borderId="0" xfId="0" applyFont="1" applyAlignment="1">
      <alignment horizontal="left"/>
    </xf>
    <xf numFmtId="0" fontId="0" fillId="0" borderId="0" xfId="0" applyFont="1" applyAlignment="1">
      <alignment horizontal="left" vertical="top"/>
    </xf>
    <xf numFmtId="0" fontId="1" fillId="0" borderId="0" xfId="0" applyFont="1" applyAlignment="1">
      <alignment horizontal="right" vertical="top"/>
    </xf>
    <xf numFmtId="14" fontId="1" fillId="0" borderId="0" xfId="0" applyNumberFormat="1" applyFont="1" applyAlignment="1">
      <alignment horizontal="left" vertical="top"/>
    </xf>
    <xf numFmtId="0" fontId="0" fillId="0" borderId="0" xfId="0" applyAlignment="1">
      <alignment horizontal="left" vertical="top" wrapText="1" indent="1"/>
    </xf>
    <xf numFmtId="0" fontId="3" fillId="0" borderId="29" xfId="0" applyFont="1" applyBorder="1" applyAlignment="1">
      <alignment horizontal="left" vertical="top" wrapText="1" indent="1"/>
    </xf>
    <xf numFmtId="0" fontId="2" fillId="0" borderId="0" xfId="0" applyFont="1" applyBorder="1" applyAlignment="1">
      <alignment horizontal="left" vertical="top" wrapText="1" indent="1"/>
    </xf>
    <xf numFmtId="0" fontId="2" fillId="3" borderId="0" xfId="0" applyFont="1" applyFill="1" applyAlignment="1" applyProtection="1">
      <alignment wrapText="1"/>
      <protection/>
    </xf>
    <xf numFmtId="0" fontId="0" fillId="0" borderId="38" xfId="0" applyBorder="1" applyAlignment="1" applyProtection="1">
      <alignment/>
      <protection locked="0"/>
    </xf>
    <xf numFmtId="0" fontId="0" fillId="0" borderId="32" xfId="0" applyBorder="1" applyAlignment="1" applyProtection="1">
      <alignment/>
      <protection locked="0"/>
    </xf>
    <xf numFmtId="2" fontId="0" fillId="0" borderId="32" xfId="0" applyNumberFormat="1" applyBorder="1" applyAlignment="1" applyProtection="1">
      <alignment/>
      <protection locked="0"/>
    </xf>
    <xf numFmtId="14" fontId="0" fillId="0" borderId="32" xfId="0" applyNumberFormat="1" applyBorder="1" applyAlignment="1" applyProtection="1">
      <alignment/>
      <protection locked="0"/>
    </xf>
    <xf numFmtId="4" fontId="0" fillId="0" borderId="32" xfId="0" applyNumberFormat="1" applyBorder="1" applyAlignment="1" applyProtection="1">
      <alignment/>
      <protection locked="0"/>
    </xf>
    <xf numFmtId="0" fontId="0" fillId="0" borderId="46" xfId="0" applyBorder="1" applyAlignment="1" applyProtection="1">
      <alignment horizontal="right"/>
      <protection locked="0"/>
    </xf>
    <xf numFmtId="0" fontId="6" fillId="0" borderId="0" xfId="0" applyFont="1" applyAlignment="1">
      <alignment horizontal="left"/>
    </xf>
    <xf numFmtId="0" fontId="5" fillId="0" borderId="0" xfId="0" applyFont="1" applyAlignment="1">
      <alignment horizontal="left"/>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pplyProtection="1">
      <alignment vertical="top" wrapText="1"/>
      <protection locked="0"/>
    </xf>
    <xf numFmtId="0" fontId="0" fillId="0" borderId="0" xfId="0" applyFont="1" applyFill="1" applyAlignment="1">
      <alignment horizontal="left"/>
    </xf>
    <xf numFmtId="0" fontId="0" fillId="0" borderId="29" xfId="0" applyBorder="1" applyAlignment="1" applyProtection="1">
      <alignment/>
      <protection locked="0"/>
    </xf>
    <xf numFmtId="0" fontId="0" fillId="0" borderId="55" xfId="0" applyBorder="1" applyAlignment="1" applyProtection="1">
      <alignment/>
      <protection locked="0"/>
    </xf>
    <xf numFmtId="22" fontId="0" fillId="0" borderId="12" xfId="0" applyNumberFormat="1" applyFill="1" applyBorder="1" applyAlignment="1">
      <alignment horizontal="right" wrapText="1"/>
    </xf>
    <xf numFmtId="2" fontId="1" fillId="0" borderId="50" xfId="0" applyNumberFormat="1" applyFont="1" applyFill="1" applyBorder="1" applyAlignment="1">
      <alignment horizontal="right" wrapText="1"/>
    </xf>
    <xf numFmtId="0" fontId="1" fillId="0" borderId="52" xfId="0" applyFont="1" applyFill="1" applyBorder="1" applyAlignment="1">
      <alignment horizontal="right" wrapText="1"/>
    </xf>
    <xf numFmtId="4" fontId="0" fillId="0" borderId="0" xfId="0" applyNumberFormat="1" applyBorder="1" applyAlignment="1">
      <alignment/>
    </xf>
    <xf numFmtId="0" fontId="0" fillId="9" borderId="31" xfId="0" applyFill="1" applyBorder="1" applyAlignment="1" applyProtection="1">
      <alignment/>
      <protection locked="0"/>
    </xf>
    <xf numFmtId="10" fontId="0" fillId="9" borderId="25" xfId="0" applyNumberFormat="1" applyFill="1" applyBorder="1" applyAlignment="1" applyProtection="1">
      <alignment vertical="center"/>
      <protection locked="0"/>
    </xf>
    <xf numFmtId="0" fontId="0" fillId="9" borderId="25" xfId="0" applyNumberFormat="1" applyFill="1" applyBorder="1" applyAlignment="1" applyProtection="1">
      <alignment vertical="center"/>
      <protection locked="0"/>
    </xf>
    <xf numFmtId="0" fontId="0" fillId="0" borderId="0" xfId="0" applyBorder="1" applyAlignment="1">
      <alignment wrapText="1"/>
    </xf>
    <xf numFmtId="0" fontId="0" fillId="0" borderId="51" xfId="0" applyBorder="1" applyAlignment="1">
      <alignment wrapText="1"/>
    </xf>
    <xf numFmtId="0" fontId="0" fillId="0" borderId="34" xfId="0" applyBorder="1" applyAlignment="1">
      <alignment horizontal="left" wrapText="1"/>
    </xf>
    <xf numFmtId="0" fontId="0" fillId="9" borderId="53" xfId="0" applyFill="1" applyBorder="1" applyAlignment="1" applyProtection="1">
      <alignment vertical="top" wrapText="1"/>
      <protection locked="0"/>
    </xf>
    <xf numFmtId="0" fontId="0" fillId="9" borderId="53" xfId="0" applyFill="1" applyBorder="1" applyAlignment="1" applyProtection="1">
      <alignment wrapText="1"/>
      <protection locked="0"/>
    </xf>
    <xf numFmtId="0" fontId="0" fillId="9" borderId="53" xfId="0" applyFill="1" applyBorder="1" applyAlignment="1" applyProtection="1">
      <alignment/>
      <protection locked="0"/>
    </xf>
    <xf numFmtId="49" fontId="0" fillId="9" borderId="53" xfId="0" applyNumberFormat="1" applyFill="1" applyBorder="1" applyAlignment="1" applyProtection="1">
      <alignment/>
      <protection locked="0"/>
    </xf>
    <xf numFmtId="49" fontId="0" fillId="9" borderId="53" xfId="0" applyNumberFormat="1" applyFill="1" applyBorder="1" applyAlignment="1" applyProtection="1">
      <alignment/>
      <protection locked="0"/>
    </xf>
    <xf numFmtId="0" fontId="0" fillId="9" borderId="53" xfId="0" applyFill="1" applyBorder="1" applyAlignment="1" applyProtection="1">
      <alignment/>
      <protection locked="0"/>
    </xf>
    <xf numFmtId="0" fontId="0" fillId="0" borderId="52" xfId="0" applyBorder="1" applyAlignment="1">
      <alignment horizontal="center" wrapText="1"/>
    </xf>
    <xf numFmtId="0" fontId="0" fillId="0" borderId="53" xfId="0" applyBorder="1" applyAlignment="1">
      <alignment horizontal="center" wrapText="1"/>
    </xf>
    <xf numFmtId="0" fontId="0" fillId="0" borderId="0" xfId="0" applyFill="1" applyBorder="1" applyAlignment="1">
      <alignment/>
    </xf>
    <xf numFmtId="0" fontId="0" fillId="9" borderId="56" xfId="0" applyFill="1" applyBorder="1" applyAlignment="1" applyProtection="1">
      <alignment/>
      <protection locked="0"/>
    </xf>
    <xf numFmtId="0" fontId="2" fillId="9" borderId="57" xfId="0" applyFont="1" applyFill="1" applyBorder="1" applyAlignment="1" applyProtection="1">
      <alignment horizontal="center" vertical="center"/>
      <protection locked="0"/>
    </xf>
    <xf numFmtId="0" fontId="0" fillId="0" borderId="0" xfId="0" applyBorder="1" applyAlignment="1" applyProtection="1">
      <alignment/>
      <protection/>
    </xf>
    <xf numFmtId="0" fontId="0" fillId="0" borderId="0" xfId="0" applyFill="1" applyAlignment="1" applyProtection="1">
      <alignment horizontal="left"/>
      <protection/>
    </xf>
    <xf numFmtId="0" fontId="0" fillId="0" borderId="0" xfId="0" applyAlignment="1" applyProtection="1">
      <alignment horizontal="left"/>
      <protection/>
    </xf>
    <xf numFmtId="0" fontId="0" fillId="0" borderId="0" xfId="0" applyFill="1" applyAlignment="1" applyProtection="1">
      <alignment horizontal="left" wrapText="1"/>
      <protection/>
    </xf>
    <xf numFmtId="0" fontId="0" fillId="0" borderId="0" xfId="0" applyAlignment="1" applyProtection="1">
      <alignment horizontal="left" wrapText="1"/>
      <protection/>
    </xf>
    <xf numFmtId="0" fontId="0" fillId="0" borderId="0" xfId="0" applyBorder="1" applyAlignment="1" applyProtection="1">
      <alignment vertical="top"/>
      <protection/>
    </xf>
    <xf numFmtId="0" fontId="0" fillId="0" borderId="0" xfId="0" applyBorder="1" applyAlignment="1" applyProtection="1">
      <alignment vertical="top" wrapText="1"/>
      <protection/>
    </xf>
    <xf numFmtId="0" fontId="0" fillId="0" borderId="34" xfId="0" applyBorder="1" applyAlignment="1" applyProtection="1">
      <alignment vertical="top"/>
      <protection/>
    </xf>
    <xf numFmtId="0" fontId="0" fillId="0" borderId="52" xfId="0" applyBorder="1" applyAlignment="1" applyProtection="1">
      <alignment horizontal="center"/>
      <protection/>
    </xf>
    <xf numFmtId="0" fontId="0" fillId="0" borderId="19" xfId="0" applyBorder="1" applyAlignment="1" applyProtection="1">
      <alignment/>
      <protection/>
    </xf>
    <xf numFmtId="0" fontId="0" fillId="0" borderId="53" xfId="0" applyBorder="1" applyAlignment="1" applyProtection="1">
      <alignment horizontal="center"/>
      <protection/>
    </xf>
    <xf numFmtId="0" fontId="0" fillId="0" borderId="53" xfId="0" applyFill="1"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56" xfId="0" applyFill="1" applyBorder="1" applyAlignment="1" applyProtection="1">
      <alignment horizontal="center"/>
      <protection/>
    </xf>
    <xf numFmtId="0" fontId="0" fillId="0" borderId="34" xfId="0" applyBorder="1" applyAlignment="1" applyProtection="1">
      <alignment/>
      <protection/>
    </xf>
    <xf numFmtId="49" fontId="0" fillId="0" borderId="0" xfId="0" applyNumberFormat="1" applyFill="1" applyAlignment="1" applyProtection="1">
      <alignment horizontal="left"/>
      <protection/>
    </xf>
    <xf numFmtId="0" fontId="0" fillId="0" borderId="19" xfId="0" applyBorder="1" applyAlignment="1" applyProtection="1">
      <alignment vertical="top"/>
      <protection/>
    </xf>
    <xf numFmtId="0" fontId="0" fillId="0" borderId="0" xfId="0" applyNumberFormat="1" applyFont="1" applyAlignment="1" applyProtection="1">
      <alignment horizontal="left"/>
      <protection/>
    </xf>
    <xf numFmtId="14" fontId="0" fillId="0" borderId="0" xfId="0" applyNumberFormat="1" applyFill="1" applyAlignment="1" applyProtection="1">
      <alignment horizontal="left"/>
      <protection/>
    </xf>
    <xf numFmtId="0" fontId="0" fillId="0" borderId="19" xfId="0"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vertical="top"/>
      <protection/>
    </xf>
    <xf numFmtId="0" fontId="0" fillId="0" borderId="34" xfId="0" applyFont="1" applyFill="1" applyBorder="1" applyAlignment="1" applyProtection="1">
      <alignment/>
      <protection/>
    </xf>
    <xf numFmtId="2" fontId="1" fillId="0" borderId="50" xfId="0" applyNumberFormat="1" applyFont="1" applyFill="1" applyBorder="1" applyAlignment="1" applyProtection="1">
      <alignment horizontal="right" wrapText="1"/>
      <protection/>
    </xf>
    <xf numFmtId="0" fontId="1" fillId="0" borderId="52" xfId="0" applyFont="1" applyFill="1" applyBorder="1" applyAlignment="1" applyProtection="1">
      <alignment horizontal="right" wrapText="1"/>
      <protection/>
    </xf>
    <xf numFmtId="0" fontId="1"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Alignment="1" applyProtection="1">
      <alignment wrapText="1"/>
      <protection/>
    </xf>
    <xf numFmtId="0" fontId="0" fillId="0" borderId="0" xfId="0" applyAlignment="1" applyProtection="1">
      <alignment/>
      <protection/>
    </xf>
    <xf numFmtId="0" fontId="1" fillId="0" borderId="19" xfId="0" applyFont="1" applyFill="1" applyBorder="1" applyAlignment="1" applyProtection="1">
      <alignment/>
      <protection/>
    </xf>
    <xf numFmtId="2" fontId="1" fillId="0" borderId="0" xfId="0" applyNumberFormat="1" applyFont="1" applyFill="1" applyBorder="1" applyAlignment="1" applyProtection="1">
      <alignment horizontal="left" vertical="center"/>
      <protection/>
    </xf>
    <xf numFmtId="0" fontId="0" fillId="0" borderId="0" xfId="0" applyAlignment="1" applyProtection="1">
      <alignment vertical="center"/>
      <protection/>
    </xf>
    <xf numFmtId="10" fontId="0" fillId="0" borderId="0" xfId="0" applyNumberFormat="1" applyAlignment="1" applyProtection="1">
      <alignment vertical="center"/>
      <protection/>
    </xf>
    <xf numFmtId="0" fontId="1" fillId="0" borderId="54" xfId="0" applyFont="1" applyFill="1" applyBorder="1" applyAlignment="1" applyProtection="1">
      <alignment/>
      <protection/>
    </xf>
    <xf numFmtId="0" fontId="0" fillId="0" borderId="0" xfId="0" applyFont="1" applyFill="1" applyBorder="1" applyAlignment="1" applyProtection="1">
      <alignment horizontal="right"/>
      <protection/>
    </xf>
    <xf numFmtId="1" fontId="0" fillId="0" borderId="0" xfId="0" applyNumberFormat="1" applyFill="1" applyBorder="1" applyAlignment="1" applyProtection="1">
      <alignment/>
      <protection/>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4" fontId="0" fillId="0" borderId="0" xfId="0" applyNumberFormat="1" applyAlignment="1" applyProtection="1">
      <alignment/>
      <protection/>
    </xf>
    <xf numFmtId="0" fontId="0" fillId="0" borderId="31" xfId="0" applyFont="1" applyFill="1" applyBorder="1" applyAlignment="1" applyProtection="1">
      <alignment horizontal="left"/>
      <protection/>
    </xf>
    <xf numFmtId="0" fontId="0" fillId="0" borderId="31" xfId="0" applyBorder="1" applyAlignment="1" applyProtection="1">
      <alignment horizontal="left"/>
      <protection/>
    </xf>
    <xf numFmtId="4" fontId="0" fillId="0" borderId="31" xfId="0" applyNumberFormat="1" applyBorder="1" applyAlignment="1" applyProtection="1">
      <alignment/>
      <protection/>
    </xf>
    <xf numFmtId="4" fontId="0" fillId="0" borderId="0" xfId="0" applyNumberFormat="1" applyFont="1" applyAlignment="1" applyProtection="1">
      <alignment/>
      <protection/>
    </xf>
    <xf numFmtId="0" fontId="0" fillId="0" borderId="0" xfId="0" applyFont="1" applyAlignment="1" applyProtection="1">
      <alignment horizontal="left"/>
      <protection/>
    </xf>
    <xf numFmtId="1" fontId="0" fillId="0" borderId="0" xfId="0" applyNumberFormat="1" applyFill="1" applyBorder="1" applyAlignment="1" applyProtection="1">
      <alignment horizontal="left"/>
      <protection/>
    </xf>
    <xf numFmtId="10" fontId="0" fillId="0" borderId="0" xfId="0" applyNumberFormat="1" applyAlignment="1" applyProtection="1">
      <alignment horizontal="left"/>
      <protection/>
    </xf>
    <xf numFmtId="1" fontId="0" fillId="0" borderId="31" xfId="0" applyNumberFormat="1" applyFill="1" applyBorder="1" applyAlignment="1" applyProtection="1">
      <alignment horizontal="left"/>
      <protection/>
    </xf>
    <xf numFmtId="10" fontId="0" fillId="0" borderId="31" xfId="0" applyNumberFormat="1" applyBorder="1" applyAlignment="1" applyProtection="1">
      <alignment horizontal="left"/>
      <protection/>
    </xf>
    <xf numFmtId="0" fontId="1" fillId="0" borderId="0" xfId="0" applyFont="1" applyAlignment="1" applyProtection="1">
      <alignment horizontal="right" vertical="top"/>
      <protection/>
    </xf>
    <xf numFmtId="14" fontId="1" fillId="0" borderId="0" xfId="0" applyNumberFormat="1" applyFont="1" applyAlignment="1" applyProtection="1">
      <alignment horizontal="left" vertical="top"/>
      <protection/>
    </xf>
    <xf numFmtId="0" fontId="0" fillId="0" borderId="0" xfId="0" applyFont="1" applyAlignment="1" applyProtection="1">
      <alignment horizontal="left" vertical="top"/>
      <protection/>
    </xf>
    <xf numFmtId="0" fontId="0" fillId="0" borderId="19" xfId="0" applyNumberFormat="1" applyBorder="1" applyAlignment="1" applyProtection="1">
      <alignment/>
      <protection/>
    </xf>
    <xf numFmtId="0" fontId="1" fillId="0" borderId="58" xfId="0" applyNumberFormat="1" applyFont="1" applyBorder="1" applyAlignment="1">
      <alignment/>
    </xf>
    <xf numFmtId="0" fontId="1" fillId="9" borderId="19" xfId="0" applyNumberFormat="1" applyFont="1" applyFill="1" applyBorder="1" applyAlignment="1" applyProtection="1">
      <alignment shrinkToFit="1"/>
      <protection locked="0"/>
    </xf>
    <xf numFmtId="0" fontId="1" fillId="9" borderId="59" xfId="0" applyNumberFormat="1" applyFont="1" applyFill="1" applyBorder="1" applyAlignment="1" applyProtection="1">
      <alignment shrinkToFit="1"/>
      <protection locked="0"/>
    </xf>
    <xf numFmtId="0" fontId="1" fillId="9" borderId="60" xfId="0" applyNumberFormat="1" applyFont="1" applyFill="1" applyBorder="1" applyAlignment="1" applyProtection="1">
      <alignment shrinkToFit="1"/>
      <protection locked="0"/>
    </xf>
    <xf numFmtId="0" fontId="1" fillId="9" borderId="61" xfId="0" applyNumberFormat="1" applyFont="1" applyFill="1" applyBorder="1" applyAlignment="1" applyProtection="1">
      <alignment shrinkToFit="1"/>
      <protection locked="0"/>
    </xf>
    <xf numFmtId="0" fontId="1" fillId="0" borderId="59" xfId="0" applyNumberFormat="1" applyFont="1" applyBorder="1" applyAlignment="1">
      <alignment shrinkToFit="1"/>
    </xf>
    <xf numFmtId="2" fontId="1" fillId="0" borderId="40" xfId="0" applyNumberFormat="1" applyFont="1" applyBorder="1" applyAlignment="1">
      <alignment/>
    </xf>
    <xf numFmtId="0" fontId="0" fillId="0" borderId="62" xfId="0" applyBorder="1" applyAlignment="1">
      <alignment/>
    </xf>
    <xf numFmtId="0" fontId="0" fillId="0" borderId="0" xfId="0" applyNumberFormat="1" applyFill="1" applyAlignment="1">
      <alignment/>
    </xf>
    <xf numFmtId="0" fontId="0" fillId="0" borderId="0" xfId="0" applyFill="1" applyAlignment="1">
      <alignment/>
    </xf>
    <xf numFmtId="0" fontId="4" fillId="0" borderId="49" xfId="0" applyNumberFormat="1" applyFont="1" applyBorder="1" applyAlignment="1">
      <alignment shrinkToFit="1"/>
    </xf>
    <xf numFmtId="0" fontId="1" fillId="25" borderId="44" xfId="0" applyNumberFormat="1" applyFont="1" applyFill="1" applyBorder="1" applyAlignment="1" applyProtection="1">
      <alignment shrinkToFit="1"/>
      <protection locked="0"/>
    </xf>
    <xf numFmtId="0" fontId="1" fillId="25" borderId="63" xfId="0" applyNumberFormat="1" applyFont="1" applyFill="1" applyBorder="1" applyAlignment="1" applyProtection="1">
      <alignment shrinkToFit="1"/>
      <protection locked="0"/>
    </xf>
    <xf numFmtId="0" fontId="1" fillId="25" borderId="64" xfId="0" applyNumberFormat="1" applyFont="1" applyFill="1" applyBorder="1" applyAlignment="1" applyProtection="1">
      <alignment shrinkToFit="1"/>
      <protection locked="0"/>
    </xf>
    <xf numFmtId="0" fontId="1" fillId="25" borderId="65" xfId="0" applyNumberFormat="1" applyFont="1" applyFill="1" applyBorder="1" applyAlignment="1" applyProtection="1">
      <alignment shrinkToFit="1"/>
      <protection locked="0"/>
    </xf>
    <xf numFmtId="0" fontId="1" fillId="25" borderId="66" xfId="0" applyNumberFormat="1" applyFont="1" applyFill="1" applyBorder="1" applyAlignment="1" applyProtection="1">
      <alignment shrinkToFit="1"/>
      <protection locked="0"/>
    </xf>
    <xf numFmtId="0" fontId="1" fillId="25" borderId="49" xfId="0" applyNumberFormat="1" applyFont="1" applyFill="1" applyBorder="1" applyAlignment="1" applyProtection="1">
      <alignment shrinkToFit="1"/>
      <protection locked="0"/>
    </xf>
    <xf numFmtId="0" fontId="1" fillId="25" borderId="67" xfId="0" applyNumberFormat="1" applyFont="1" applyFill="1" applyBorder="1" applyAlignment="1" applyProtection="1">
      <alignment shrinkToFit="1"/>
      <protection locked="0"/>
    </xf>
    <xf numFmtId="2" fontId="0" fillId="0" borderId="0" xfId="0" applyNumberFormat="1" applyAlignment="1">
      <alignment/>
    </xf>
    <xf numFmtId="0" fontId="0" fillId="9" borderId="62" xfId="0" applyFill="1" applyBorder="1" applyAlignment="1" applyProtection="1">
      <alignment/>
      <protection locked="0"/>
    </xf>
    <xf numFmtId="0" fontId="2" fillId="9" borderId="0" xfId="0" applyFont="1" applyFill="1" applyBorder="1" applyAlignment="1" applyProtection="1">
      <alignment horizontal="center"/>
      <protection locked="0"/>
    </xf>
    <xf numFmtId="0" fontId="0" fillId="0" borderId="51" xfId="0" applyNumberFormat="1" applyFill="1" applyBorder="1" applyAlignment="1">
      <alignment horizontal="right"/>
    </xf>
    <xf numFmtId="0" fontId="0" fillId="0" borderId="53" xfId="0" applyNumberFormat="1" applyFill="1" applyBorder="1" applyAlignment="1">
      <alignment horizontal="right"/>
    </xf>
    <xf numFmtId="0" fontId="0" fillId="0" borderId="68" xfId="0" applyNumberFormat="1" applyFill="1" applyBorder="1" applyAlignment="1">
      <alignment horizontal="right"/>
    </xf>
    <xf numFmtId="0" fontId="0" fillId="0" borderId="69" xfId="0" applyNumberFormat="1" applyFont="1" applyFill="1" applyBorder="1" applyAlignment="1">
      <alignment horizontal="right"/>
    </xf>
    <xf numFmtId="0" fontId="0" fillId="0" borderId="51" xfId="0" applyNumberFormat="1" applyFill="1" applyBorder="1" applyAlignment="1" applyProtection="1">
      <alignment horizontal="right"/>
      <protection/>
    </xf>
    <xf numFmtId="0" fontId="0" fillId="0" borderId="53" xfId="0" applyNumberFormat="1" applyFill="1" applyBorder="1" applyAlignment="1" applyProtection="1">
      <alignment horizontal="right"/>
      <protection/>
    </xf>
    <xf numFmtId="0" fontId="0" fillId="0" borderId="68" xfId="0" applyNumberFormat="1" applyFill="1" applyBorder="1" applyAlignment="1" applyProtection="1">
      <alignment horizontal="right"/>
      <protection/>
    </xf>
    <xf numFmtId="0" fontId="0" fillId="0" borderId="69" xfId="0" applyNumberFormat="1" applyFont="1" applyFill="1" applyBorder="1" applyAlignment="1" applyProtection="1">
      <alignment horizontal="right"/>
      <protection/>
    </xf>
    <xf numFmtId="0" fontId="0" fillId="9" borderId="53" xfId="0" applyFill="1" applyBorder="1" applyAlignment="1" applyProtection="1">
      <alignment vertical="top"/>
      <protection locked="0"/>
    </xf>
    <xf numFmtId="49" fontId="0" fillId="0" borderId="0" xfId="0" applyNumberFormat="1" applyAlignment="1">
      <alignment/>
    </xf>
    <xf numFmtId="0" fontId="0" fillId="0" borderId="13" xfId="0" applyBorder="1" applyAlignment="1">
      <alignment horizontal="center" vertical="center"/>
    </xf>
    <xf numFmtId="2" fontId="0" fillId="26" borderId="70" xfId="0" applyNumberFormat="1" applyFill="1" applyBorder="1" applyAlignment="1" applyProtection="1">
      <alignment vertical="top"/>
      <protection locked="0"/>
    </xf>
    <xf numFmtId="183" fontId="0" fillId="0" borderId="0" xfId="0" applyNumberFormat="1" applyAlignment="1">
      <alignment horizontal="center"/>
    </xf>
    <xf numFmtId="0" fontId="1" fillId="0" borderId="0" xfId="0" applyNumberFormat="1" applyFont="1" applyAlignment="1">
      <alignment/>
    </xf>
    <xf numFmtId="0" fontId="7" fillId="0" borderId="0" xfId="0" applyNumberFormat="1" applyFont="1" applyAlignment="1">
      <alignment/>
    </xf>
    <xf numFmtId="2" fontId="1" fillId="0" borderId="0" xfId="0" applyNumberFormat="1" applyFont="1" applyAlignment="1">
      <alignment/>
    </xf>
    <xf numFmtId="2" fontId="0" fillId="0" borderId="29" xfId="0" applyNumberFormat="1" applyBorder="1" applyAlignment="1" applyProtection="1">
      <alignment/>
      <protection locked="0"/>
    </xf>
    <xf numFmtId="0" fontId="0" fillId="0" borderId="0" xfId="0" applyAlignment="1">
      <alignment wrapText="1"/>
    </xf>
    <xf numFmtId="0" fontId="5"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1" fillId="0" borderId="13" xfId="0" applyFont="1" applyFill="1" applyBorder="1" applyAlignment="1" applyProtection="1">
      <alignment/>
      <protection/>
    </xf>
    <xf numFmtId="0" fontId="0" fillId="0" borderId="13" xfId="0" applyNumberFormat="1" applyFill="1" applyBorder="1" applyAlignment="1" applyProtection="1">
      <alignment horizontal="right"/>
      <protection/>
    </xf>
    <xf numFmtId="0" fontId="0" fillId="0" borderId="62" xfId="0" applyBorder="1" applyAlignment="1" applyProtection="1">
      <alignment horizontal="left"/>
      <protection/>
    </xf>
    <xf numFmtId="0" fontId="0" fillId="0" borderId="0" xfId="0"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ont="1" applyAlignment="1">
      <alignment horizontal="left" vertical="top" wrapText="1" indent="1"/>
    </xf>
    <xf numFmtId="2" fontId="0" fillId="9" borderId="25" xfId="0" applyNumberFormat="1" applyFill="1" applyBorder="1" applyAlignment="1" applyProtection="1">
      <alignment horizontal="left"/>
      <protection locked="0"/>
    </xf>
    <xf numFmtId="0" fontId="1" fillId="0" borderId="0" xfId="0" applyNumberFormat="1" applyFont="1" applyBorder="1" applyAlignment="1">
      <alignment/>
    </xf>
    <xf numFmtId="0" fontId="1" fillId="0" borderId="55" xfId="0" applyNumberFormat="1" applyFont="1" applyBorder="1" applyAlignment="1">
      <alignment/>
    </xf>
    <xf numFmtId="0" fontId="1" fillId="25" borderId="40" xfId="0" applyNumberFormat="1" applyFont="1" applyFill="1" applyBorder="1" applyAlignment="1" applyProtection="1">
      <alignment shrinkToFit="1"/>
      <protection locked="0"/>
    </xf>
    <xf numFmtId="0" fontId="1" fillId="9" borderId="38" xfId="0" applyNumberFormat="1" applyFont="1" applyFill="1" applyBorder="1" applyAlignment="1" applyProtection="1">
      <alignment shrinkToFit="1"/>
      <protection locked="0"/>
    </xf>
    <xf numFmtId="0" fontId="1" fillId="9" borderId="48" xfId="0" applyNumberFormat="1" applyFont="1" applyFill="1" applyBorder="1" applyAlignment="1" applyProtection="1">
      <alignment shrinkToFit="1"/>
      <protection locked="0"/>
    </xf>
    <xf numFmtId="0" fontId="1" fillId="0" borderId="0" xfId="0" applyFont="1" applyFill="1" applyBorder="1" applyAlignment="1">
      <alignment horizontal="right"/>
    </xf>
    <xf numFmtId="0" fontId="1" fillId="0" borderId="0" xfId="0" applyFont="1" applyFill="1" applyBorder="1" applyAlignment="1">
      <alignment horizontal="left"/>
    </xf>
    <xf numFmtId="0" fontId="0" fillId="0" borderId="0" xfId="0" applyFont="1" applyAlignment="1">
      <alignment wrapText="1"/>
    </xf>
    <xf numFmtId="0" fontId="0" fillId="0" borderId="0" xfId="0" applyFont="1" applyAlignment="1">
      <alignment horizontal="left" vertical="top" wrapText="1"/>
    </xf>
    <xf numFmtId="4" fontId="0" fillId="0" borderId="31" xfId="0" applyNumberFormat="1" applyFont="1" applyBorder="1" applyAlignment="1" applyProtection="1">
      <alignment/>
      <protection/>
    </xf>
    <xf numFmtId="0" fontId="0" fillId="0" borderId="0" xfId="0" applyFont="1" applyAlignment="1">
      <alignment vertical="top" wrapText="1"/>
    </xf>
    <xf numFmtId="0" fontId="0" fillId="0" borderId="0" xfId="0" applyAlignment="1">
      <alignment horizontal="left" vertical="top" wrapText="1" indent="1"/>
    </xf>
    <xf numFmtId="0" fontId="2" fillId="3" borderId="55" xfId="0" applyFont="1" applyFill="1" applyBorder="1" applyAlignment="1">
      <alignment horizontal="left" vertical="top" wrapText="1" indent="1"/>
    </xf>
    <xf numFmtId="0" fontId="0" fillId="0" borderId="55" xfId="0" applyBorder="1" applyAlignment="1">
      <alignment horizontal="left" vertical="top" wrapText="1" indent="1"/>
    </xf>
    <xf numFmtId="0" fontId="0" fillId="0" borderId="25" xfId="0" applyFont="1" applyBorder="1" applyAlignment="1">
      <alignment horizontal="left" vertical="top" wrapText="1" indent="1"/>
    </xf>
    <xf numFmtId="0" fontId="0" fillId="0" borderId="25" xfId="0" applyBorder="1" applyAlignment="1">
      <alignment horizontal="left" vertical="top" wrapText="1" indent="1"/>
    </xf>
    <xf numFmtId="0" fontId="2" fillId="0" borderId="25" xfId="0" applyFont="1" applyBorder="1" applyAlignment="1">
      <alignment horizontal="left" vertical="top" wrapText="1" indent="1"/>
    </xf>
    <xf numFmtId="14" fontId="2" fillId="3" borderId="0" xfId="0" applyNumberFormat="1" applyFont="1" applyFill="1" applyAlignment="1">
      <alignment horizontal="left" vertical="center" wrapText="1" indent="1"/>
    </xf>
    <xf numFmtId="0" fontId="2" fillId="3" borderId="0" xfId="0" applyFont="1" applyFill="1" applyAlignment="1">
      <alignment vertical="center"/>
    </xf>
    <xf numFmtId="0" fontId="3" fillId="0" borderId="29" xfId="0" applyFont="1" applyBorder="1" applyAlignment="1">
      <alignment horizontal="left" vertical="top" wrapText="1" indent="1"/>
    </xf>
    <xf numFmtId="0" fontId="0" fillId="0" borderId="29" xfId="0" applyBorder="1" applyAlignment="1">
      <alignment horizontal="left" vertical="top" wrapText="1" indent="1"/>
    </xf>
    <xf numFmtId="0" fontId="0" fillId="9" borderId="55" xfId="0" applyFont="1" applyFill="1" applyBorder="1" applyAlignment="1">
      <alignment horizontal="left" vertical="top" wrapText="1" indent="1"/>
    </xf>
    <xf numFmtId="0" fontId="0" fillId="0" borderId="21" xfId="0" applyBorder="1" applyAlignment="1">
      <alignment horizontal="left" vertical="top" wrapText="1" indent="1"/>
    </xf>
    <xf numFmtId="0" fontId="5" fillId="0" borderId="31" xfId="0" applyFont="1" applyBorder="1" applyAlignment="1">
      <alignment/>
    </xf>
    <xf numFmtId="0" fontId="0" fillId="0" borderId="31" xfId="0" applyFont="1" applyBorder="1" applyAlignment="1">
      <alignment/>
    </xf>
    <xf numFmtId="0" fontId="0" fillId="9" borderId="31" xfId="0" applyFill="1" applyBorder="1" applyAlignment="1" applyProtection="1">
      <alignment horizontal="left"/>
      <protection locked="0"/>
    </xf>
    <xf numFmtId="0" fontId="0" fillId="0" borderId="31" xfId="0" applyBorder="1" applyAlignment="1" applyProtection="1">
      <alignment/>
      <protection locked="0"/>
    </xf>
    <xf numFmtId="0" fontId="0" fillId="9" borderId="25" xfId="0" applyFont="1" applyFill="1" applyBorder="1" applyAlignment="1" applyProtection="1">
      <alignment horizontal="left"/>
      <protection locked="0"/>
    </xf>
    <xf numFmtId="0" fontId="0" fillId="0" borderId="25" xfId="0" applyBorder="1" applyAlignment="1" applyProtection="1">
      <alignment/>
      <protection locked="0"/>
    </xf>
    <xf numFmtId="2" fontId="0" fillId="9" borderId="31" xfId="0" applyNumberFormat="1" applyFill="1" applyBorder="1" applyAlignment="1" applyProtection="1">
      <alignment horizontal="left"/>
      <protection locked="0"/>
    </xf>
    <xf numFmtId="2" fontId="0" fillId="9" borderId="25" xfId="0" applyNumberFormat="1" applyFill="1" applyBorder="1" applyAlignment="1" applyProtection="1">
      <alignment horizontal="left"/>
      <protection locked="0"/>
    </xf>
    <xf numFmtId="0" fontId="5" fillId="0" borderId="0" xfId="0" applyFont="1" applyBorder="1" applyAlignment="1">
      <alignment/>
    </xf>
    <xf numFmtId="176" fontId="0" fillId="9" borderId="25" xfId="0" applyNumberFormat="1" applyFill="1" applyBorder="1" applyAlignment="1" applyProtection="1">
      <alignment horizontal="left"/>
      <protection locked="0"/>
    </xf>
    <xf numFmtId="176" fontId="0" fillId="0" borderId="25" xfId="0" applyNumberFormat="1" applyBorder="1" applyAlignment="1" applyProtection="1">
      <alignment/>
      <protection locked="0"/>
    </xf>
    <xf numFmtId="49" fontId="0" fillId="9" borderId="25" xfId="0" applyNumberFormat="1" applyFill="1" applyBorder="1" applyAlignment="1" applyProtection="1">
      <alignment horizontal="left"/>
      <protection locked="0"/>
    </xf>
    <xf numFmtId="49" fontId="0" fillId="0" borderId="25" xfId="0" applyNumberFormat="1" applyBorder="1" applyAlignment="1" applyProtection="1">
      <alignment/>
      <protection locked="0"/>
    </xf>
    <xf numFmtId="0" fontId="0" fillId="0" borderId="0" xfId="0" applyBorder="1" applyAlignment="1">
      <alignment/>
    </xf>
    <xf numFmtId="49" fontId="0" fillId="9" borderId="25" xfId="0" applyNumberFormat="1" applyFont="1" applyFill="1" applyBorder="1" applyAlignment="1" applyProtection="1">
      <alignment horizontal="left"/>
      <protection locked="0"/>
    </xf>
    <xf numFmtId="0" fontId="0" fillId="9" borderId="25" xfId="0" applyFill="1" applyBorder="1" applyAlignment="1" applyProtection="1">
      <alignment horizontal="left"/>
      <protection locked="0"/>
    </xf>
    <xf numFmtId="0" fontId="3" fillId="0" borderId="0" xfId="0" applyFont="1" applyAlignment="1">
      <alignment/>
    </xf>
    <xf numFmtId="0" fontId="0" fillId="0" borderId="0" xfId="0" applyAlignment="1">
      <alignment/>
    </xf>
    <xf numFmtId="1" fontId="0" fillId="9" borderId="25" xfId="0" applyNumberFormat="1" applyFill="1" applyBorder="1" applyAlignment="1" applyProtection="1">
      <alignment horizontal="left"/>
      <protection locked="0"/>
    </xf>
    <xf numFmtId="2" fontId="1" fillId="0" borderId="14" xfId="0" applyNumberFormat="1" applyFont="1" applyBorder="1" applyAlignment="1">
      <alignment horizontal="right"/>
    </xf>
    <xf numFmtId="0" fontId="0" fillId="0" borderId="55" xfId="0" applyBorder="1" applyAlignment="1">
      <alignment horizontal="right"/>
    </xf>
    <xf numFmtId="0" fontId="0" fillId="0" borderId="71" xfId="0" applyBorder="1" applyAlignment="1">
      <alignment horizontal="right"/>
    </xf>
    <xf numFmtId="0" fontId="1" fillId="0" borderId="72" xfId="0" applyNumberFormat="1" applyFont="1" applyBorder="1" applyAlignment="1">
      <alignment/>
    </xf>
    <xf numFmtId="0" fontId="0" fillId="0" borderId="62" xfId="0" applyBorder="1" applyAlignment="1">
      <alignment/>
    </xf>
    <xf numFmtId="0" fontId="0" fillId="0" borderId="73" xfId="0" applyBorder="1" applyAlignment="1">
      <alignment/>
    </xf>
    <xf numFmtId="0" fontId="1" fillId="0" borderId="74" xfId="0" applyNumberFormat="1" applyFont="1" applyBorder="1" applyAlignment="1">
      <alignment horizontal="right"/>
    </xf>
    <xf numFmtId="0" fontId="0" fillId="0" borderId="29" xfId="0" applyBorder="1" applyAlignment="1">
      <alignment horizontal="right"/>
    </xf>
    <xf numFmtId="0" fontId="0" fillId="0" borderId="41" xfId="0" applyBorder="1" applyAlignment="1">
      <alignment horizontal="right"/>
    </xf>
    <xf numFmtId="22" fontId="1" fillId="0" borderId="74" xfId="0" applyNumberFormat="1" applyFont="1" applyBorder="1" applyAlignment="1">
      <alignment horizontal="right"/>
    </xf>
    <xf numFmtId="0" fontId="1" fillId="0" borderId="29" xfId="0" applyFont="1" applyBorder="1" applyAlignment="1">
      <alignment horizontal="right"/>
    </xf>
    <xf numFmtId="0" fontId="1" fillId="0" borderId="41" xfId="0" applyFont="1" applyBorder="1" applyAlignment="1">
      <alignment horizontal="right"/>
    </xf>
    <xf numFmtId="4" fontId="0" fillId="0" borderId="57" xfId="0" applyNumberFormat="1" applyBorder="1" applyAlignment="1">
      <alignment/>
    </xf>
    <xf numFmtId="4" fontId="0" fillId="0" borderId="0" xfId="0" applyNumberFormat="1" applyBorder="1" applyAlignment="1">
      <alignment/>
    </xf>
    <xf numFmtId="2" fontId="1" fillId="0" borderId="14" xfId="0" applyNumberFormat="1" applyFont="1" applyBorder="1" applyAlignment="1">
      <alignment/>
    </xf>
    <xf numFmtId="2" fontId="1" fillId="0" borderId="55" xfId="0" applyNumberFormat="1" applyFont="1" applyBorder="1" applyAlignment="1">
      <alignment/>
    </xf>
    <xf numFmtId="2" fontId="1" fillId="0" borderId="71" xfId="0" applyNumberFormat="1" applyFont="1" applyBorder="1" applyAlignment="1">
      <alignment/>
    </xf>
    <xf numFmtId="0" fontId="0" fillId="0" borderId="0" xfId="0" applyNumberFormat="1" applyAlignment="1">
      <alignment horizontal="left"/>
    </xf>
    <xf numFmtId="0" fontId="0" fillId="0" borderId="57" xfId="0" applyNumberFormat="1" applyFont="1" applyBorder="1" applyAlignment="1">
      <alignment horizontal="right"/>
    </xf>
    <xf numFmtId="0" fontId="0" fillId="0" borderId="0" xfId="0" applyFont="1" applyBorder="1" applyAlignment="1">
      <alignment horizontal="right"/>
    </xf>
    <xf numFmtId="0" fontId="0" fillId="0" borderId="0" xfId="0" applyNumberFormat="1" applyAlignment="1">
      <alignment horizontal="center"/>
    </xf>
    <xf numFmtId="0" fontId="1" fillId="0" borderId="62" xfId="0" applyNumberFormat="1" applyFont="1" applyBorder="1" applyAlignment="1">
      <alignment/>
    </xf>
    <xf numFmtId="0" fontId="1" fillId="0" borderId="73" xfId="0" applyNumberFormat="1" applyFont="1" applyBorder="1" applyAlignment="1">
      <alignment/>
    </xf>
    <xf numFmtId="0" fontId="0" fillId="0" borderId="0" xfId="0" applyNumberFormat="1" applyBorder="1" applyAlignment="1">
      <alignment/>
    </xf>
    <xf numFmtId="0" fontId="0" fillId="0" borderId="75" xfId="0" applyNumberFormat="1" applyFont="1" applyBorder="1" applyAlignment="1">
      <alignment horizontal="right"/>
    </xf>
    <xf numFmtId="0" fontId="0" fillId="0" borderId="29" xfId="0" applyFont="1" applyBorder="1" applyAlignment="1">
      <alignment horizontal="right"/>
    </xf>
    <xf numFmtId="0" fontId="0" fillId="0" borderId="0" xfId="0" applyNumberFormat="1" applyFont="1" applyBorder="1" applyAlignment="1">
      <alignment horizontal="right"/>
    </xf>
    <xf numFmtId="0" fontId="0" fillId="0" borderId="0" xfId="0" applyFont="1" applyAlignment="1">
      <alignment horizontal="right"/>
    </xf>
    <xf numFmtId="0" fontId="0" fillId="0" borderId="0" xfId="0" applyNumberFormat="1" applyAlignment="1">
      <alignment/>
    </xf>
    <xf numFmtId="4" fontId="0" fillId="0" borderId="35" xfId="0" applyNumberFormat="1" applyBorder="1" applyAlignment="1">
      <alignment/>
    </xf>
    <xf numFmtId="0" fontId="2" fillId="0" borderId="25" xfId="0" applyNumberFormat="1" applyFont="1" applyBorder="1" applyAlignment="1">
      <alignment/>
    </xf>
    <xf numFmtId="0" fontId="0" fillId="0" borderId="25" xfId="0" applyBorder="1" applyAlignment="1">
      <alignment/>
    </xf>
    <xf numFmtId="0" fontId="0" fillId="0" borderId="31" xfId="0" applyNumberFormat="1" applyBorder="1" applyAlignment="1">
      <alignment/>
    </xf>
    <xf numFmtId="0" fontId="0" fillId="0" borderId="31" xfId="0" applyBorder="1" applyAlignment="1">
      <alignment/>
    </xf>
    <xf numFmtId="0" fontId="2" fillId="0" borderId="62" xfId="0" applyNumberFormat="1" applyFont="1" applyBorder="1" applyAlignment="1">
      <alignment/>
    </xf>
    <xf numFmtId="0" fontId="2" fillId="0" borderId="0" xfId="0" applyNumberFormat="1" applyFont="1" applyAlignment="1">
      <alignment/>
    </xf>
    <xf numFmtId="0" fontId="2" fillId="0" borderId="0" xfId="0" applyNumberFormat="1" applyFont="1" applyFill="1" applyAlignment="1">
      <alignment horizontal="right"/>
    </xf>
    <xf numFmtId="0" fontId="2" fillId="0" borderId="0" xfId="0" applyNumberFormat="1" applyFont="1" applyFill="1" applyAlignment="1">
      <alignment/>
    </xf>
    <xf numFmtId="0" fontId="2" fillId="0" borderId="29" xfId="0" applyNumberFormat="1" applyFont="1" applyBorder="1" applyAlignment="1">
      <alignment/>
    </xf>
    <xf numFmtId="0" fontId="0" fillId="0" borderId="29" xfId="0" applyBorder="1" applyAlignment="1">
      <alignment/>
    </xf>
    <xf numFmtId="2" fontId="1" fillId="0" borderId="14" xfId="0" applyNumberFormat="1" applyFont="1" applyFill="1" applyBorder="1" applyAlignment="1">
      <alignment horizontal="right"/>
    </xf>
    <xf numFmtId="0" fontId="1" fillId="0" borderId="39" xfId="0" applyNumberFormat="1" applyFont="1" applyBorder="1" applyAlignment="1">
      <alignment horizontal="right"/>
    </xf>
    <xf numFmtId="0" fontId="1" fillId="0" borderId="10" xfId="0" applyNumberFormat="1" applyFont="1" applyBorder="1" applyAlignment="1">
      <alignment horizontal="right"/>
    </xf>
    <xf numFmtId="0" fontId="1" fillId="0" borderId="76" xfId="0" applyNumberFormat="1" applyFont="1" applyBorder="1" applyAlignment="1">
      <alignment horizontal="right"/>
    </xf>
    <xf numFmtId="0" fontId="0" fillId="0" borderId="29" xfId="0" applyNumberFormat="1" applyBorder="1" applyAlignment="1">
      <alignment horizontal="right"/>
    </xf>
    <xf numFmtId="0" fontId="1" fillId="0" borderId="29" xfId="0" applyNumberFormat="1" applyFont="1" applyBorder="1" applyAlignment="1">
      <alignment horizontal="right"/>
    </xf>
    <xf numFmtId="0" fontId="1" fillId="0" borderId="41" xfId="0" applyNumberFormat="1" applyFont="1" applyBorder="1" applyAlignment="1">
      <alignment horizontal="right"/>
    </xf>
    <xf numFmtId="2" fontId="0" fillId="0" borderId="31" xfId="0" applyNumberFormat="1" applyBorder="1" applyAlignment="1">
      <alignment/>
    </xf>
    <xf numFmtId="2" fontId="0" fillId="0" borderId="0" xfId="0" applyNumberFormat="1" applyAlignment="1">
      <alignment/>
    </xf>
    <xf numFmtId="2" fontId="2" fillId="0" borderId="0" xfId="0" applyNumberFormat="1" applyFont="1" applyAlignment="1">
      <alignment/>
    </xf>
    <xf numFmtId="0" fontId="3" fillId="0" borderId="0" xfId="0" applyNumberFormat="1" applyFont="1" applyAlignment="1">
      <alignment/>
    </xf>
    <xf numFmtId="0" fontId="0" fillId="0" borderId="29" xfId="0" applyNumberFormat="1" applyFont="1" applyBorder="1" applyAlignment="1">
      <alignment horizontal="right"/>
    </xf>
    <xf numFmtId="0" fontId="0" fillId="0" borderId="17" xfId="0" applyFont="1" applyBorder="1" applyAlignment="1">
      <alignment horizontal="right"/>
    </xf>
    <xf numFmtId="0" fontId="1" fillId="0" borderId="0" xfId="0" applyNumberFormat="1" applyFont="1" applyAlignment="1">
      <alignment/>
    </xf>
    <xf numFmtId="0" fontId="0" fillId="0" borderId="31" xfId="0" applyNumberFormat="1" applyFont="1" applyBorder="1" applyAlignment="1">
      <alignment/>
    </xf>
    <xf numFmtId="0" fontId="0" fillId="0" borderId="0" xfId="0" applyNumberFormat="1" applyFont="1" applyAlignment="1">
      <alignment/>
    </xf>
    <xf numFmtId="0" fontId="2" fillId="0" borderId="77" xfId="0" applyNumberFormat="1" applyFont="1" applyBorder="1" applyAlignment="1">
      <alignment/>
    </xf>
    <xf numFmtId="0" fontId="2" fillId="0" borderId="78" xfId="0" applyNumberFormat="1" applyFont="1" applyBorder="1" applyAlignment="1">
      <alignment/>
    </xf>
    <xf numFmtId="4" fontId="0" fillId="0" borderId="0" xfId="0" applyNumberFormat="1" applyAlignment="1">
      <alignment/>
    </xf>
    <xf numFmtId="4" fontId="0" fillId="0" borderId="46" xfId="0" applyNumberFormat="1" applyBorder="1" applyAlignment="1">
      <alignment/>
    </xf>
    <xf numFmtId="4" fontId="0" fillId="0" borderId="55" xfId="0" applyNumberFormat="1" applyBorder="1" applyAlignment="1">
      <alignment/>
    </xf>
    <xf numFmtId="0" fontId="0" fillId="0" borderId="55" xfId="0" applyNumberFormat="1" applyFont="1" applyBorder="1" applyAlignment="1">
      <alignment horizontal="left"/>
    </xf>
    <xf numFmtId="4" fontId="0" fillId="0" borderId="38" xfId="0" applyNumberFormat="1" applyBorder="1" applyAlignment="1">
      <alignment/>
    </xf>
    <xf numFmtId="4" fontId="2" fillId="0" borderId="77" xfId="0" applyNumberFormat="1" applyFont="1" applyBorder="1" applyAlignment="1">
      <alignment/>
    </xf>
    <xf numFmtId="4" fontId="2" fillId="0" borderId="0" xfId="0" applyNumberFormat="1" applyFont="1" applyAlignment="1">
      <alignment/>
    </xf>
    <xf numFmtId="0" fontId="0" fillId="0" borderId="25" xfId="0" applyNumberFormat="1" applyBorder="1" applyAlignment="1">
      <alignment/>
    </xf>
    <xf numFmtId="2" fontId="2" fillId="0" borderId="25" xfId="0" applyNumberFormat="1" applyFont="1" applyBorder="1" applyAlignment="1">
      <alignment/>
    </xf>
    <xf numFmtId="2" fontId="2" fillId="0" borderId="25" xfId="0" applyNumberFormat="1" applyFont="1" applyBorder="1" applyAlignment="1">
      <alignment horizontal="right"/>
    </xf>
    <xf numFmtId="0" fontId="0" fillId="0" borderId="25" xfId="0" applyBorder="1" applyAlignment="1">
      <alignment horizontal="right"/>
    </xf>
    <xf numFmtId="0" fontId="0" fillId="0" borderId="75" xfId="0" applyFont="1" applyBorder="1" applyAlignment="1">
      <alignment horizontal="right"/>
    </xf>
    <xf numFmtId="0" fontId="0" fillId="0" borderId="35" xfId="0" applyFont="1" applyBorder="1" applyAlignment="1">
      <alignment horizontal="right"/>
    </xf>
    <xf numFmtId="0" fontId="1" fillId="0" borderId="0" xfId="0" applyNumberFormat="1" applyFont="1" applyBorder="1" applyAlignment="1">
      <alignment/>
    </xf>
    <xf numFmtId="0" fontId="0" fillId="0" borderId="0" xfId="0" applyAlignment="1">
      <alignment horizontal="left" vertical="top"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xf>
    <xf numFmtId="0" fontId="0" fillId="9" borderId="13"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5" fillId="0" borderId="0" xfId="0" applyFont="1" applyAlignment="1">
      <alignment horizontal="left" vertical="top" wrapText="1"/>
    </xf>
    <xf numFmtId="0" fontId="0" fillId="0" borderId="0" xfId="0" applyFill="1" applyAlignment="1">
      <alignment horizontal="left" shrinkToFit="1"/>
    </xf>
    <xf numFmtId="0" fontId="0" fillId="0" borderId="62" xfId="0" applyFill="1" applyBorder="1" applyAlignment="1">
      <alignment horizontal="left" shrinkToFit="1"/>
    </xf>
    <xf numFmtId="0" fontId="0" fillId="0" borderId="62" xfId="0" applyBorder="1" applyAlignment="1">
      <alignment horizontal="left" shrinkToFit="1"/>
    </xf>
    <xf numFmtId="0" fontId="1" fillId="0" borderId="62" xfId="0" applyFont="1" applyBorder="1" applyAlignment="1">
      <alignment horizontal="left" wrapText="1"/>
    </xf>
    <xf numFmtId="0" fontId="0" fillId="0" borderId="62" xfId="0" applyBorder="1" applyAlignment="1">
      <alignment horizontal="left" wrapText="1"/>
    </xf>
    <xf numFmtId="0" fontId="1" fillId="0" borderId="0" xfId="0" applyFont="1" applyAlignment="1">
      <alignment horizontal="left" vertical="center" wrapText="1"/>
    </xf>
    <xf numFmtId="0" fontId="0" fillId="0" borderId="0" xfId="0" applyFont="1" applyFill="1" applyAlignment="1">
      <alignment horizontal="left" shrinkToFit="1"/>
    </xf>
    <xf numFmtId="0" fontId="0" fillId="0" borderId="0" xfId="0" applyFont="1" applyAlignment="1">
      <alignment horizontal="left" shrinkToFit="1"/>
    </xf>
    <xf numFmtId="0" fontId="0" fillId="0" borderId="0" xfId="0" applyFont="1" applyFill="1" applyBorder="1" applyAlignment="1">
      <alignment horizontal="left"/>
    </xf>
    <xf numFmtId="0" fontId="0" fillId="0" borderId="0" xfId="0" applyBorder="1" applyAlignment="1">
      <alignment horizontal="left"/>
    </xf>
    <xf numFmtId="2" fontId="1" fillId="0" borderId="62" xfId="0" applyNumberFormat="1" applyFont="1" applyBorder="1" applyAlignment="1">
      <alignment horizontal="left" vertical="center"/>
    </xf>
    <xf numFmtId="0" fontId="1" fillId="0" borderId="62" xfId="0" applyFont="1" applyBorder="1" applyAlignment="1">
      <alignment horizontal="left" vertical="center"/>
    </xf>
    <xf numFmtId="0" fontId="0" fillId="0" borderId="62" xfId="0" applyFill="1"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1" fillId="0" borderId="31" xfId="0" applyFont="1" applyBorder="1" applyAlignment="1">
      <alignment horizontal="left" vertical="center" wrapText="1"/>
    </xf>
    <xf numFmtId="0" fontId="0" fillId="0" borderId="31" xfId="0" applyBorder="1" applyAlignment="1">
      <alignment horizontal="left" vertical="center" wrapText="1"/>
    </xf>
    <xf numFmtId="0" fontId="1" fillId="0" borderId="0" xfId="0" applyFont="1" applyBorder="1" applyAlignment="1">
      <alignment horizontal="left" vertical="center" wrapText="1"/>
    </xf>
    <xf numFmtId="0" fontId="0" fillId="0" borderId="0" xfId="0" applyFill="1" applyAlignment="1">
      <alignment horizontal="left" wrapText="1"/>
    </xf>
    <xf numFmtId="0" fontId="2" fillId="0" borderId="0" xfId="0" applyFont="1" applyAlignment="1">
      <alignment/>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wrapText="1"/>
    </xf>
    <xf numFmtId="0" fontId="0" fillId="0" borderId="31" xfId="0" applyBorder="1" applyAlignment="1">
      <alignment horizontal="left" vertical="top" shrinkToFit="1"/>
    </xf>
    <xf numFmtId="0" fontId="0" fillId="0" borderId="0" xfId="0" applyAlignment="1">
      <alignment horizontal="left" vertical="top" shrinkToFit="1"/>
    </xf>
    <xf numFmtId="0" fontId="3" fillId="0" borderId="0" xfId="0" applyFont="1" applyBorder="1" applyAlignment="1">
      <alignment/>
    </xf>
    <xf numFmtId="0" fontId="0" fillId="0" borderId="0" xfId="0" applyFill="1" applyAlignment="1">
      <alignment horizontal="left" vertical="top" shrinkToFit="1"/>
    </xf>
    <xf numFmtId="0" fontId="0" fillId="0" borderId="62" xfId="0" applyFont="1" applyBorder="1" applyAlignment="1">
      <alignment horizontal="left" shrinkToFit="1"/>
    </xf>
    <xf numFmtId="14" fontId="0" fillId="0" borderId="0" xfId="0" applyNumberFormat="1" applyFill="1" applyAlignment="1">
      <alignment horizontal="left" vertical="top" wrapText="1"/>
    </xf>
    <xf numFmtId="177" fontId="0" fillId="0" borderId="31" xfId="0" applyNumberFormat="1" applyBorder="1" applyAlignment="1">
      <alignment horizontal="left" vertical="top" shrinkToFit="1"/>
    </xf>
    <xf numFmtId="0" fontId="1" fillId="0" borderId="0" xfId="0" applyFont="1" applyFill="1" applyBorder="1" applyAlignment="1">
      <alignment horizontal="left" wrapText="1"/>
    </xf>
    <xf numFmtId="0" fontId="1" fillId="0" borderId="0" xfId="0" applyFont="1" applyBorder="1" applyAlignment="1">
      <alignment horizontal="left" wrapText="1"/>
    </xf>
    <xf numFmtId="0" fontId="1" fillId="0" borderId="31" xfId="0" applyFont="1" applyBorder="1" applyAlignment="1">
      <alignment horizontal="left" wrapText="1"/>
    </xf>
    <xf numFmtId="0" fontId="0" fillId="0" borderId="0" xfId="0" applyFill="1" applyAlignment="1">
      <alignment horizontal="left"/>
    </xf>
    <xf numFmtId="0" fontId="0" fillId="0" borderId="0" xfId="0" applyFont="1" applyAlignment="1">
      <alignment horizontal="left" wrapText="1"/>
    </xf>
    <xf numFmtId="0" fontId="0" fillId="0" borderId="0" xfId="0" applyFill="1" applyAlignment="1" applyProtection="1">
      <alignment horizontal="left" shrinkToFit="1"/>
      <protection/>
    </xf>
    <xf numFmtId="0" fontId="0" fillId="0" borderId="0" xfId="0" applyAlignment="1" applyProtection="1">
      <alignment/>
      <protection/>
    </xf>
    <xf numFmtId="0" fontId="0" fillId="0" borderId="0" xfId="0" applyAlignment="1" applyProtection="1">
      <alignment horizontal="left" shrinkToFit="1"/>
      <protection/>
    </xf>
    <xf numFmtId="0" fontId="0" fillId="0" borderId="0" xfId="0" applyAlignment="1" applyProtection="1">
      <alignment horizontal="left"/>
      <protection/>
    </xf>
    <xf numFmtId="0" fontId="0" fillId="0" borderId="0" xfId="0" applyFont="1" applyAlignment="1" applyProtection="1">
      <alignment horizontal="left" wrapText="1"/>
      <protection/>
    </xf>
    <xf numFmtId="0" fontId="5" fillId="0" borderId="0" xfId="0" applyFont="1" applyAlignment="1" applyProtection="1">
      <alignment horizontal="lef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horizontal="left" vertical="top" wrapText="1"/>
      <protection/>
    </xf>
    <xf numFmtId="0" fontId="0" fillId="0" borderId="0" xfId="0" applyFill="1" applyAlignment="1" applyProtection="1">
      <alignment horizontal="left" vertical="top" shrinkToFit="1"/>
      <protection/>
    </xf>
    <xf numFmtId="0" fontId="0" fillId="0" borderId="0" xfId="0" applyAlignment="1" applyProtection="1">
      <alignment horizontal="left" vertical="top" shrinkToFit="1"/>
      <protection/>
    </xf>
    <xf numFmtId="14" fontId="0" fillId="0" borderId="0" xfId="0" applyNumberFormat="1" applyFill="1" applyAlignment="1" applyProtection="1">
      <alignment horizontal="left" vertical="top" wrapText="1"/>
      <protection/>
    </xf>
    <xf numFmtId="0" fontId="0" fillId="0" borderId="0" xfId="0" applyAlignment="1" applyProtection="1">
      <alignment horizontal="left" vertical="top" wrapText="1"/>
      <protection/>
    </xf>
    <xf numFmtId="0" fontId="0" fillId="0" borderId="31" xfId="0" applyBorder="1" applyAlignment="1" applyProtection="1">
      <alignment horizontal="left"/>
      <protection/>
    </xf>
    <xf numFmtId="0" fontId="0" fillId="0" borderId="0" xfId="0" applyFill="1" applyAlignment="1" applyProtection="1">
      <alignment horizontal="left"/>
      <protection/>
    </xf>
    <xf numFmtId="0" fontId="0" fillId="0" borderId="0" xfId="0" applyAlignment="1" applyProtection="1">
      <alignment vertical="top" wrapText="1"/>
      <protection/>
    </xf>
    <xf numFmtId="0" fontId="0" fillId="0" borderId="31" xfId="0" applyFont="1" applyFill="1" applyBorder="1" applyAlignment="1" applyProtection="1">
      <alignment horizontal="left"/>
      <protection/>
    </xf>
    <xf numFmtId="0" fontId="0" fillId="0" borderId="0" xfId="0" applyFill="1" applyAlignment="1" applyProtection="1">
      <alignment horizontal="left" wrapText="1"/>
      <protection/>
    </xf>
    <xf numFmtId="0" fontId="0" fillId="0" borderId="0" xfId="0" applyAlignment="1" applyProtection="1">
      <alignment horizontal="left" wrapText="1"/>
      <protection/>
    </xf>
    <xf numFmtId="0" fontId="0" fillId="0" borderId="0" xfId="0" applyNumberFormat="1" applyFont="1" applyFill="1" applyAlignment="1" applyProtection="1">
      <alignment horizontal="left"/>
      <protection/>
    </xf>
    <xf numFmtId="0" fontId="1" fillId="0" borderId="0" xfId="0" applyFont="1" applyFill="1" applyBorder="1" applyAlignment="1" applyProtection="1">
      <alignment horizontal="left" wrapText="1"/>
      <protection/>
    </xf>
    <xf numFmtId="0" fontId="1" fillId="0" borderId="0" xfId="0" applyFont="1" applyBorder="1" applyAlignment="1" applyProtection="1">
      <alignment horizontal="left" wrapText="1"/>
      <protection/>
    </xf>
    <xf numFmtId="0" fontId="1" fillId="0" borderId="31" xfId="0" applyFont="1" applyBorder="1" applyAlignment="1" applyProtection="1">
      <alignment horizontal="left" wrapText="1"/>
      <protection/>
    </xf>
    <xf numFmtId="0" fontId="3" fillId="0" borderId="0" xfId="0" applyFont="1" applyBorder="1" applyAlignment="1" applyProtection="1">
      <alignment vertical="top"/>
      <protection/>
    </xf>
    <xf numFmtId="0" fontId="0" fillId="0" borderId="0" xfId="0" applyAlignment="1" applyProtection="1">
      <alignment vertical="top"/>
      <protection/>
    </xf>
    <xf numFmtId="14" fontId="0" fillId="0" borderId="0" xfId="0" applyNumberFormat="1" applyFont="1" applyAlignment="1" applyProtection="1">
      <alignment horizontal="left"/>
      <protection/>
    </xf>
    <xf numFmtId="0" fontId="0" fillId="0" borderId="0" xfId="0" applyNumberFormat="1" applyFont="1" applyAlignment="1" applyProtection="1">
      <alignment horizontal="left"/>
      <protection/>
    </xf>
    <xf numFmtId="0" fontId="2" fillId="0" borderId="77" xfId="0" applyFont="1" applyFill="1" applyBorder="1" applyAlignment="1" applyProtection="1">
      <alignment/>
      <protection/>
    </xf>
    <xf numFmtId="0" fontId="0" fillId="0" borderId="77" xfId="0" applyBorder="1" applyAlignment="1" applyProtection="1">
      <alignment/>
      <protection/>
    </xf>
    <xf numFmtId="0" fontId="5" fillId="0" borderId="0" xfId="0" applyFont="1" applyAlignment="1" applyProtection="1">
      <alignment horizontal="left" wrapText="1"/>
      <protection/>
    </xf>
    <xf numFmtId="0" fontId="0" fillId="0" borderId="0" xfId="0" applyFont="1" applyFill="1" applyAlignment="1" applyProtection="1">
      <alignment horizontal="left" shrinkToFit="1"/>
      <protection/>
    </xf>
    <xf numFmtId="0" fontId="0" fillId="0" borderId="0" xfId="0" applyFont="1" applyAlignment="1" applyProtection="1">
      <alignment horizontal="left" shrinkToFit="1"/>
      <protection/>
    </xf>
    <xf numFmtId="0" fontId="0" fillId="0" borderId="62" xfId="0" applyFont="1" applyFill="1" applyBorder="1" applyAlignment="1" applyProtection="1">
      <alignment horizontal="left"/>
      <protection/>
    </xf>
    <xf numFmtId="0" fontId="0" fillId="0" borderId="62" xfId="0" applyBorder="1" applyAlignment="1" applyProtection="1">
      <alignment horizontal="left"/>
      <protection/>
    </xf>
    <xf numFmtId="0" fontId="0" fillId="0" borderId="62" xfId="0" applyFill="1" applyBorder="1" applyAlignment="1" applyProtection="1">
      <alignment horizontal="left" shrinkToFit="1"/>
      <protection/>
    </xf>
    <xf numFmtId="0" fontId="0" fillId="0" borderId="62" xfId="0" applyBorder="1" applyAlignment="1" applyProtection="1">
      <alignment horizontal="left" shrinkToFit="1"/>
      <protection/>
    </xf>
    <xf numFmtId="0" fontId="1" fillId="0" borderId="0" xfId="0" applyFont="1" applyAlignment="1" applyProtection="1">
      <alignment/>
      <protection/>
    </xf>
    <xf numFmtId="0" fontId="0" fillId="0" borderId="0" xfId="0" applyFont="1" applyFill="1" applyBorder="1" applyAlignment="1" applyProtection="1">
      <alignment horizontal="left"/>
      <protection/>
    </xf>
    <xf numFmtId="0" fontId="0" fillId="0" borderId="0" xfId="0" applyFill="1" applyAlignment="1" applyProtection="1">
      <alignment horizontal="left" vertical="top" wrapText="1"/>
      <protection/>
    </xf>
    <xf numFmtId="0" fontId="0" fillId="0" borderId="0" xfId="0" applyAlignment="1">
      <alignment/>
    </xf>
    <xf numFmtId="0" fontId="2" fillId="0" borderId="0" xfId="0" applyFont="1" applyAlignment="1">
      <alignment wrapText="1"/>
    </xf>
    <xf numFmtId="0" fontId="2" fillId="0" borderId="0" xfId="0" applyFont="1" applyAlignment="1">
      <alignment/>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0" fillId="0" borderId="13" xfId="0" applyFill="1" applyBorder="1" applyAlignment="1" applyProtection="1">
      <alignment horizontal="center"/>
      <protection/>
    </xf>
    <xf numFmtId="0" fontId="0" fillId="0" borderId="13" xfId="0" applyNumberFormat="1" applyFill="1" applyBorder="1" applyAlignment="1" applyProtection="1">
      <alignment horizontal="center"/>
      <protection/>
    </xf>
    <xf numFmtId="0" fontId="2" fillId="0" borderId="0" xfId="0" applyFont="1" applyAlignment="1">
      <alignment horizontal="left"/>
    </xf>
    <xf numFmtId="4" fontId="0" fillId="0" borderId="0" xfId="0" applyNumberFormat="1" applyAlignment="1" applyProtection="1">
      <alignment horizontal="right"/>
      <protection/>
    </xf>
    <xf numFmtId="4" fontId="0" fillId="0" borderId="31" xfId="0" applyNumberFormat="1" applyBorder="1" applyAlignment="1" applyProtection="1">
      <alignment horizontal="right"/>
      <protection/>
    </xf>
    <xf numFmtId="0" fontId="0" fillId="0" borderId="0" xfId="0" applyAlignment="1" applyProtection="1">
      <alignment horizontal="center"/>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1" xfId="0" applyFont="1" applyFill="1" applyBorder="1" applyAlignment="1" applyProtection="1">
      <alignment horizontal="lef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9">
    <dxf>
      <fill>
        <patternFill patternType="solid">
          <fgColor indexed="22"/>
          <bgColor indexed="47"/>
        </patternFill>
      </fill>
    </dxf>
    <dxf>
      <fill>
        <patternFill>
          <bgColor indexed="47"/>
        </patternFill>
      </fill>
    </dxf>
    <dxf>
      <font>
        <color indexed="9"/>
      </font>
    </dxf>
    <dxf>
      <fill>
        <patternFill>
          <bgColor indexed="47"/>
        </patternFill>
      </fill>
    </dxf>
    <dxf>
      <fill>
        <patternFill>
          <bgColor indexed="47"/>
        </patternFill>
      </fill>
    </dxf>
    <dxf>
      <font>
        <color indexed="9"/>
      </font>
    </dxf>
    <dxf>
      <font>
        <color indexed="9"/>
      </font>
    </dxf>
    <dxf>
      <fill>
        <patternFill>
          <bgColor indexed="47"/>
        </patternFill>
      </fill>
    </dxf>
    <dxf>
      <font>
        <color indexed="9"/>
      </font>
    </dxf>
    <dxf>
      <font>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border>
        <bottom style="hair"/>
      </border>
    </dxf>
    <dxf>
      <fill>
        <patternFill>
          <bgColor indexed="47"/>
        </patternFill>
      </fill>
    </dxf>
    <dxf>
      <fill>
        <patternFill>
          <bgColor indexed="47"/>
        </patternFill>
      </fill>
    </dxf>
    <dxf>
      <fill>
        <patternFill>
          <bgColor indexed="47"/>
        </patternFill>
      </fill>
      <border>
        <bottom/>
      </border>
    </dxf>
    <dxf>
      <border>
        <bottom style="thin"/>
      </border>
    </dxf>
    <dxf>
      <border>
        <top style="thin"/>
        <bottom style="thin"/>
      </border>
    </dxf>
    <dxf>
      <font>
        <color indexed="9"/>
      </font>
    </dxf>
    <dxf>
      <fill>
        <patternFill>
          <bgColor indexed="47"/>
        </patternFill>
      </fill>
    </dxf>
    <dxf>
      <fill>
        <patternFill>
          <bgColor indexed="47"/>
        </patternFill>
      </fill>
    </dxf>
    <dxf>
      <fill>
        <patternFill>
          <bgColor indexed="47"/>
        </patternFill>
      </fill>
    </dxf>
    <dxf>
      <font>
        <b val="0"/>
        <i val="0"/>
      </font>
      <fill>
        <patternFill>
          <bgColor indexed="47"/>
        </patternFill>
      </fill>
    </dxf>
    <dxf/>
    <dxf>
      <border>
        <top style="thin"/>
        <bottom style="thin">
          <color rgb="FF000000"/>
        </bottom>
      </border>
    </dxf>
    <dxf>
      <border>
        <bottom style="thin">
          <color rgb="FF000000"/>
        </bottom>
      </border>
    </dxf>
    <dxf>
      <fill>
        <patternFill>
          <bgColor rgb="FFFFCC99"/>
        </patternFill>
      </fill>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C19"/>
  <sheetViews>
    <sheetView showGridLines="0" tabSelected="1" zoomScalePageLayoutView="0" workbookViewId="0" topLeftCell="A1">
      <selection activeCell="B2" sqref="B2:C2"/>
    </sheetView>
  </sheetViews>
  <sheetFormatPr defaultColWidth="11.421875" defaultRowHeight="12.75"/>
  <cols>
    <col min="1" max="1" width="71.00390625" style="50" customWidth="1"/>
    <col min="2" max="2" width="49.28125" style="50" customWidth="1"/>
    <col min="3" max="3" width="18.8515625" style="49" customWidth="1"/>
    <col min="4" max="16384" width="11.421875" style="49" customWidth="1"/>
  </cols>
  <sheetData>
    <row r="1" spans="1:3" ht="12.75">
      <c r="A1" s="47"/>
      <c r="B1" s="47" t="s">
        <v>132</v>
      </c>
      <c r="C1" s="48">
        <v>41596</v>
      </c>
    </row>
    <row r="2" spans="1:3" ht="25.5">
      <c r="A2" s="264" t="s">
        <v>233</v>
      </c>
      <c r="B2" s="283" t="s">
        <v>183</v>
      </c>
      <c r="C2" s="284"/>
    </row>
    <row r="3" spans="1:2" ht="12.75">
      <c r="A3" s="126"/>
      <c r="B3" s="126"/>
    </row>
    <row r="4" spans="1:3" ht="15.75">
      <c r="A4" s="127" t="s">
        <v>67</v>
      </c>
      <c r="B4" s="285"/>
      <c r="C4" s="286"/>
    </row>
    <row r="5" spans="1:3" ht="12.75">
      <c r="A5" s="287" t="s">
        <v>130</v>
      </c>
      <c r="B5" s="279"/>
      <c r="C5" s="279"/>
    </row>
    <row r="6" spans="1:3" ht="12.75">
      <c r="A6" s="278" t="s">
        <v>131</v>
      </c>
      <c r="B6" s="279"/>
      <c r="C6" s="279"/>
    </row>
    <row r="7" spans="1:3" ht="25.5" customHeight="1">
      <c r="A7" s="288" t="s">
        <v>133</v>
      </c>
      <c r="B7" s="288"/>
      <c r="C7" s="288"/>
    </row>
    <row r="8" spans="1:3" ht="12.75">
      <c r="A8" s="280" t="s">
        <v>128</v>
      </c>
      <c r="B8" s="281"/>
      <c r="C8" s="281"/>
    </row>
    <row r="9" spans="1:3" ht="25.5" customHeight="1">
      <c r="A9" s="280" t="s">
        <v>129</v>
      </c>
      <c r="B9" s="281"/>
      <c r="C9" s="281"/>
    </row>
    <row r="10" spans="1:3" ht="12.75">
      <c r="A10" s="280" t="s">
        <v>65</v>
      </c>
      <c r="B10" s="281"/>
      <c r="C10" s="281"/>
    </row>
    <row r="11" spans="1:3" ht="12.75">
      <c r="A11" s="280" t="s">
        <v>66</v>
      </c>
      <c r="B11" s="281"/>
      <c r="C11" s="281"/>
    </row>
    <row r="12" spans="1:3" ht="12.75">
      <c r="A12" s="280" t="s">
        <v>134</v>
      </c>
      <c r="B12" s="281"/>
      <c r="C12" s="281"/>
    </row>
    <row r="13" spans="1:3" ht="12.75">
      <c r="A13" s="280" t="s">
        <v>171</v>
      </c>
      <c r="B13" s="281"/>
      <c r="C13" s="281"/>
    </row>
    <row r="14" spans="1:3" ht="42" customHeight="1">
      <c r="A14" s="280" t="s">
        <v>186</v>
      </c>
      <c r="B14" s="281"/>
      <c r="C14" s="281"/>
    </row>
    <row r="15" spans="1:3" ht="12.75">
      <c r="A15" s="282" t="s">
        <v>187</v>
      </c>
      <c r="B15" s="282"/>
      <c r="C15" s="282"/>
    </row>
    <row r="16" spans="1:2" ht="12.75">
      <c r="A16" s="128"/>
      <c r="B16" s="49"/>
    </row>
    <row r="17" spans="1:3" ht="25.5" customHeight="1">
      <c r="A17" s="277" t="s">
        <v>135</v>
      </c>
      <c r="B17" s="277"/>
      <c r="C17" s="277"/>
    </row>
    <row r="18" spans="1:2" ht="12.75">
      <c r="A18" s="126"/>
      <c r="B18" s="126"/>
    </row>
    <row r="19" ht="12.75">
      <c r="A19" s="49"/>
    </row>
  </sheetData>
  <sheetProtection password="9FF7" sheet="1"/>
  <mergeCells count="14">
    <mergeCell ref="B2:C2"/>
    <mergeCell ref="B4:C4"/>
    <mergeCell ref="A5:C5"/>
    <mergeCell ref="A7:C7"/>
    <mergeCell ref="A17:C17"/>
    <mergeCell ref="A6:C6"/>
    <mergeCell ref="A14:C14"/>
    <mergeCell ref="A15:C15"/>
    <mergeCell ref="A8:C8"/>
    <mergeCell ref="A9:C9"/>
    <mergeCell ref="A10:C10"/>
    <mergeCell ref="A11:C11"/>
    <mergeCell ref="A12:C12"/>
    <mergeCell ref="A13:C13"/>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J33"/>
  <sheetViews>
    <sheetView showGridLines="0" zoomScalePageLayoutView="0" workbookViewId="0" topLeftCell="A1">
      <selection activeCell="F11" sqref="F11:G11"/>
    </sheetView>
  </sheetViews>
  <sheetFormatPr defaultColWidth="11.421875" defaultRowHeight="12.75"/>
  <cols>
    <col min="1" max="1" width="22.7109375" style="0" customWidth="1"/>
    <col min="2" max="2" width="17.7109375" style="0" customWidth="1"/>
    <col min="3" max="3" width="21.28125" style="0" customWidth="1"/>
    <col min="4" max="4" width="21.8515625" style="0" customWidth="1"/>
    <col min="5" max="5" width="27.7109375" style="0" customWidth="1"/>
    <col min="6" max="6" width="6.57421875" style="0" customWidth="1"/>
    <col min="7" max="7" width="20.57421875" style="0" customWidth="1"/>
  </cols>
  <sheetData>
    <row r="1" spans="1:5" ht="15.75">
      <c r="A1" s="305" t="s">
        <v>126</v>
      </c>
      <c r="B1" s="306"/>
      <c r="C1" s="306"/>
      <c r="D1" s="306"/>
      <c r="E1" s="306"/>
    </row>
    <row r="3" spans="1:7" ht="12.75">
      <c r="A3" s="46" t="s">
        <v>37</v>
      </c>
      <c r="B3" s="291"/>
      <c r="C3" s="292"/>
      <c r="E3" s="46" t="s">
        <v>49</v>
      </c>
      <c r="F3" s="291"/>
      <c r="G3" s="292"/>
    </row>
    <row r="4" spans="1:7" ht="12.75">
      <c r="A4" s="45" t="s">
        <v>38</v>
      </c>
      <c r="B4" s="304"/>
      <c r="C4" s="294"/>
      <c r="E4" s="45" t="s">
        <v>38</v>
      </c>
      <c r="F4" s="304"/>
      <c r="G4" s="294"/>
    </row>
    <row r="5" spans="1:7" ht="12.75">
      <c r="A5" s="45" t="s">
        <v>21</v>
      </c>
      <c r="B5" s="300"/>
      <c r="C5" s="300"/>
      <c r="E5" s="45" t="s">
        <v>21</v>
      </c>
      <c r="F5" s="300"/>
      <c r="G5" s="301"/>
    </row>
    <row r="6" spans="1:7" ht="12.75">
      <c r="A6" s="45" t="s">
        <v>22</v>
      </c>
      <c r="B6" s="304"/>
      <c r="C6" s="294"/>
      <c r="E6" s="45" t="s">
        <v>22</v>
      </c>
      <c r="F6" s="304"/>
      <c r="G6" s="294"/>
    </row>
    <row r="7" spans="1:7" ht="12.75">
      <c r="A7" s="45" t="s">
        <v>46</v>
      </c>
      <c r="B7" s="304"/>
      <c r="C7" s="294"/>
      <c r="E7" s="45" t="s">
        <v>44</v>
      </c>
      <c r="F7" s="304"/>
      <c r="G7" s="294"/>
    </row>
    <row r="8" spans="1:7" ht="12.75">
      <c r="A8" s="44" t="s">
        <v>39</v>
      </c>
      <c r="B8" s="304"/>
      <c r="C8" s="294"/>
      <c r="E8" s="45" t="s">
        <v>181</v>
      </c>
      <c r="F8" s="307"/>
      <c r="G8" s="307"/>
    </row>
    <row r="9" spans="1:7" ht="12.75">
      <c r="A9" s="45" t="s">
        <v>40</v>
      </c>
      <c r="B9" s="300"/>
      <c r="C9" s="301"/>
      <c r="E9" s="44" t="s">
        <v>51</v>
      </c>
      <c r="F9" s="295">
        <v>929.26</v>
      </c>
      <c r="G9" s="295"/>
    </row>
    <row r="10" spans="1:7" ht="12.75">
      <c r="A10" s="45" t="s">
        <v>41</v>
      </c>
      <c r="B10" s="300"/>
      <c r="C10" s="301"/>
      <c r="E10" s="44" t="s">
        <v>235</v>
      </c>
      <c r="F10" s="265">
        <v>52</v>
      </c>
      <c r="G10" s="265"/>
    </row>
    <row r="11" spans="1:7" ht="12.75">
      <c r="A11" s="45" t="s">
        <v>42</v>
      </c>
      <c r="B11" s="304"/>
      <c r="C11" s="294"/>
      <c r="E11" s="45" t="s">
        <v>50</v>
      </c>
      <c r="F11" s="296">
        <v>4.5</v>
      </c>
      <c r="G11" s="296"/>
    </row>
    <row r="12" spans="5:7" ht="12.75">
      <c r="E12" s="44" t="s">
        <v>52</v>
      </c>
      <c r="F12" s="303" t="s">
        <v>245</v>
      </c>
      <c r="G12" s="301"/>
    </row>
    <row r="13" spans="5:7" ht="12.75">
      <c r="E13" s="45" t="s">
        <v>173</v>
      </c>
      <c r="F13" s="293" t="s">
        <v>244</v>
      </c>
      <c r="G13" s="294"/>
    </row>
    <row r="14" spans="1:7" ht="12.75">
      <c r="A14" s="46" t="s">
        <v>47</v>
      </c>
      <c r="B14" s="291"/>
      <c r="C14" s="292"/>
      <c r="E14" t="s">
        <v>172</v>
      </c>
      <c r="F14" s="304">
        <v>16</v>
      </c>
      <c r="G14" s="304"/>
    </row>
    <row r="15" spans="1:7" ht="12.75">
      <c r="A15" t="s">
        <v>140</v>
      </c>
      <c r="B15" s="291"/>
      <c r="C15" s="292"/>
      <c r="E15" s="45" t="s">
        <v>45</v>
      </c>
      <c r="F15" s="300"/>
      <c r="G15" s="301"/>
    </row>
    <row r="16" spans="1:10" ht="12.75">
      <c r="A16" s="45" t="s">
        <v>43</v>
      </c>
      <c r="B16" s="300"/>
      <c r="C16" s="301"/>
      <c r="E16" s="302" t="s">
        <v>136</v>
      </c>
      <c r="F16" s="302"/>
      <c r="G16" s="302"/>
      <c r="H16" s="55"/>
      <c r="I16" s="55"/>
      <c r="J16" s="55"/>
    </row>
    <row r="17" spans="1:10" ht="12.75">
      <c r="A17" s="45" t="s">
        <v>27</v>
      </c>
      <c r="B17" s="298"/>
      <c r="C17" s="299"/>
      <c r="E17" s="92" t="s">
        <v>169</v>
      </c>
      <c r="F17" s="93">
        <v>25</v>
      </c>
      <c r="G17" s="92" t="s">
        <v>240</v>
      </c>
      <c r="H17" s="55"/>
      <c r="I17" s="55"/>
      <c r="J17" s="55"/>
    </row>
    <row r="18" spans="5:7" ht="12.75">
      <c r="E18" s="297" t="str">
        <f>IF(F17=10,"Nur möglich für kleine Landgemeinden",IF(F17=22,"Nur möglich für Netz für Kinder oder kleine Landgemeinden",IF(F17&gt;22,"Nur möglich für Netz für Kinder","")))</f>
        <v>Nur möglich für Netz für Kinder</v>
      </c>
      <c r="F18" s="297"/>
      <c r="G18" s="297"/>
    </row>
    <row r="19" spans="5:7" ht="12.75">
      <c r="E19" s="225" t="s">
        <v>199</v>
      </c>
      <c r="F19" s="237"/>
      <c r="G19" s="225" t="s">
        <v>200</v>
      </c>
    </row>
    <row r="20" spans="1:7" ht="12.75">
      <c r="A20" s="1" t="s">
        <v>35</v>
      </c>
      <c r="E20" s="289" t="str">
        <f>IF(F17=0,IF(F19&lt;&gt;0,"Fehleingabe! Platzsplitting nur bei Netz für Kinder!"," ")," ")</f>
        <v> </v>
      </c>
      <c r="F20" s="290"/>
      <c r="G20" s="290"/>
    </row>
    <row r="21" ht="12.75">
      <c r="A21" s="1"/>
    </row>
    <row r="22" spans="1:7" ht="12.75">
      <c r="A22" s="107"/>
      <c r="B22" s="107" t="s">
        <v>25</v>
      </c>
      <c r="C22" s="107" t="s">
        <v>48</v>
      </c>
      <c r="D22" s="107" t="s">
        <v>53</v>
      </c>
      <c r="E22" s="107" t="s">
        <v>26</v>
      </c>
      <c r="F22" s="107" t="s">
        <v>21</v>
      </c>
      <c r="G22" s="112" t="s">
        <v>22</v>
      </c>
    </row>
    <row r="23" spans="1:7" ht="12.75">
      <c r="A23" s="108" t="s">
        <v>64</v>
      </c>
      <c r="B23" s="109"/>
      <c r="C23" s="109"/>
      <c r="D23" s="109"/>
      <c r="E23" s="109"/>
      <c r="F23" s="111"/>
      <c r="G23" s="113"/>
    </row>
    <row r="24" spans="1:7" ht="12.75">
      <c r="A24" s="110" t="s">
        <v>24</v>
      </c>
      <c r="B24" s="109"/>
      <c r="C24" s="109"/>
      <c r="D24" s="109"/>
      <c r="E24" s="109"/>
      <c r="F24" s="111"/>
      <c r="G24" s="113"/>
    </row>
    <row r="25" spans="1:7" ht="12.75">
      <c r="A25" s="110" t="s">
        <v>28</v>
      </c>
      <c r="B25" s="109"/>
      <c r="C25" s="109"/>
      <c r="D25" s="109"/>
      <c r="E25" s="109"/>
      <c r="F25" s="111"/>
      <c r="G25" s="113"/>
    </row>
    <row r="26" spans="1:7" ht="12.75">
      <c r="A26" s="110" t="s">
        <v>29</v>
      </c>
      <c r="B26" s="109"/>
      <c r="C26" s="109"/>
      <c r="D26" s="109"/>
      <c r="E26" s="109"/>
      <c r="F26" s="111"/>
      <c r="G26" s="113"/>
    </row>
    <row r="27" spans="1:7" ht="12.75">
      <c r="A27" s="110" t="s">
        <v>30</v>
      </c>
      <c r="B27" s="109"/>
      <c r="C27" s="109"/>
      <c r="D27" s="109"/>
      <c r="E27" s="109"/>
      <c r="F27" s="111"/>
      <c r="G27" s="113"/>
    </row>
    <row r="28" spans="1:7" ht="12.75">
      <c r="A28" s="110" t="s">
        <v>31</v>
      </c>
      <c r="B28" s="109"/>
      <c r="C28" s="109"/>
      <c r="D28" s="109"/>
      <c r="E28" s="109"/>
      <c r="F28" s="111"/>
      <c r="G28" s="113"/>
    </row>
    <row r="29" spans="1:7" ht="12.75">
      <c r="A29" s="110" t="s">
        <v>32</v>
      </c>
      <c r="B29" s="109"/>
      <c r="C29" s="109"/>
      <c r="D29" s="109"/>
      <c r="E29" s="109"/>
      <c r="F29" s="111"/>
      <c r="G29" s="113"/>
    </row>
    <row r="30" spans="1:7" ht="12.75">
      <c r="A30" s="110" t="s">
        <v>33</v>
      </c>
      <c r="B30" s="109"/>
      <c r="C30" s="109"/>
      <c r="D30" s="109"/>
      <c r="E30" s="109"/>
      <c r="F30" s="111"/>
      <c r="G30" s="113"/>
    </row>
    <row r="31" spans="1:7" ht="12.75">
      <c r="A31" s="110" t="s">
        <v>34</v>
      </c>
      <c r="B31" s="109"/>
      <c r="C31" s="109"/>
      <c r="D31" s="109"/>
      <c r="E31" s="109"/>
      <c r="F31" s="111"/>
      <c r="G31" s="113"/>
    </row>
    <row r="33" ht="12.75">
      <c r="A33" t="s">
        <v>185</v>
      </c>
    </row>
  </sheetData>
  <sheetProtection password="9FF7" sheet="1"/>
  <mergeCells count="29">
    <mergeCell ref="F5:G5"/>
    <mergeCell ref="B5:C5"/>
    <mergeCell ref="F6:G6"/>
    <mergeCell ref="B8:C8"/>
    <mergeCell ref="B9:C9"/>
    <mergeCell ref="B10:C10"/>
    <mergeCell ref="F8:G8"/>
    <mergeCell ref="F7:G7"/>
    <mergeCell ref="B7:C7"/>
    <mergeCell ref="F15:G15"/>
    <mergeCell ref="F12:G12"/>
    <mergeCell ref="F14:G14"/>
    <mergeCell ref="A1:E1"/>
    <mergeCell ref="B11:C11"/>
    <mergeCell ref="B3:C3"/>
    <mergeCell ref="B4:C4"/>
    <mergeCell ref="B6:C6"/>
    <mergeCell ref="F3:G3"/>
    <mergeCell ref="F4:G4"/>
    <mergeCell ref="E20:G20"/>
    <mergeCell ref="B15:C15"/>
    <mergeCell ref="F13:G13"/>
    <mergeCell ref="F9:G9"/>
    <mergeCell ref="F11:G11"/>
    <mergeCell ref="B14:C14"/>
    <mergeCell ref="E18:G18"/>
    <mergeCell ref="B17:C17"/>
    <mergeCell ref="B16:C16"/>
    <mergeCell ref="E16:G16"/>
  </mergeCells>
  <conditionalFormatting sqref="F17">
    <cfRule type="cellIs" priority="1" dxfId="2" operator="notEqual" stopIfTrue="1">
      <formula>0</formula>
    </cfRule>
  </conditionalFormatting>
  <conditionalFormatting sqref="E18:G18">
    <cfRule type="cellIs" priority="2" dxfId="1" operator="equal" stopIfTrue="1">
      <formula>"Nur möglich für kleine Landgemeinden"</formula>
    </cfRule>
    <cfRule type="cellIs" priority="3" dxfId="1" operator="equal" stopIfTrue="1">
      <formula>"Nur möglich für Netz für Kinder oder kleine Landgemeinden"</formula>
    </cfRule>
    <cfRule type="cellIs" priority="4" dxfId="1" operator="equal" stopIfTrue="1">
      <formula>"Nur möglich für Netz für Kinder"</formula>
    </cfRule>
  </conditionalFormatting>
  <conditionalFormatting sqref="E20:G20">
    <cfRule type="cellIs" priority="5" dxfId="1" operator="notEqual" stopIfTrue="1">
      <formula>" "</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Tabelle3"/>
  <dimension ref="A1:K34"/>
  <sheetViews>
    <sheetView showGridLines="0" zoomScalePageLayoutView="0" workbookViewId="0" topLeftCell="A2">
      <selection activeCell="F4" sqref="F4:F5"/>
    </sheetView>
  </sheetViews>
  <sheetFormatPr defaultColWidth="11.421875" defaultRowHeight="12.75"/>
  <cols>
    <col min="1" max="1" width="16.8515625" style="72" customWidth="1"/>
    <col min="2" max="2" width="6.57421875" style="104" bestFit="1" customWidth="1"/>
    <col min="3" max="3" width="14.00390625" style="2" customWidth="1"/>
    <col min="4" max="4" width="2.8515625" style="2" customWidth="1"/>
    <col min="5" max="5" width="22.421875" style="72" customWidth="1"/>
    <col min="6" max="6" width="6.57421875" style="104" bestFit="1" customWidth="1"/>
    <col min="7" max="7" width="14.00390625" style="0" customWidth="1"/>
    <col min="8" max="8" width="2.57421875" style="0" customWidth="1"/>
    <col min="9" max="9" width="22.421875" style="72" customWidth="1"/>
    <col min="10" max="10" width="6.57421875" style="104" bestFit="1" customWidth="1"/>
    <col min="11" max="11" width="14.00390625" style="0" customWidth="1"/>
  </cols>
  <sheetData>
    <row r="1" spans="1:11" ht="15.75">
      <c r="A1" s="305" t="s">
        <v>17</v>
      </c>
      <c r="B1" s="306"/>
      <c r="C1" s="306"/>
      <c r="D1" s="306"/>
      <c r="E1" s="306"/>
      <c r="F1" s="100"/>
      <c r="G1" s="2"/>
      <c r="I1"/>
      <c r="J1" s="100"/>
      <c r="K1" s="2"/>
    </row>
    <row r="2" spans="1:11" ht="15.75">
      <c r="A2" s="42"/>
      <c r="B2" s="100"/>
      <c r="E2" s="2"/>
      <c r="F2" s="100"/>
      <c r="G2" s="2"/>
      <c r="I2" s="2"/>
      <c r="J2" s="100"/>
      <c r="K2" s="2"/>
    </row>
    <row r="3" spans="1:11" ht="12.75">
      <c r="A3" s="1" t="s">
        <v>78</v>
      </c>
      <c r="B3" s="100"/>
      <c r="E3" s="26" t="s">
        <v>79</v>
      </c>
      <c r="F3" s="100"/>
      <c r="G3" s="2"/>
      <c r="I3" s="26" t="s">
        <v>202</v>
      </c>
      <c r="J3" s="100"/>
      <c r="K3" s="2"/>
    </row>
    <row r="4" spans="1:11" ht="12.75">
      <c r="A4" s="69" t="s">
        <v>93</v>
      </c>
      <c r="B4" s="101"/>
      <c r="C4" s="3" t="s">
        <v>18</v>
      </c>
      <c r="D4" s="4"/>
      <c r="E4" s="73" t="s">
        <v>94</v>
      </c>
      <c r="F4" s="101"/>
      <c r="G4" s="5" t="s">
        <v>18</v>
      </c>
      <c r="I4" s="73" t="s">
        <v>203</v>
      </c>
      <c r="J4" s="101"/>
      <c r="K4" s="5" t="s">
        <v>18</v>
      </c>
    </row>
    <row r="5" spans="1:11" ht="12.75">
      <c r="A5" s="70" t="s">
        <v>95</v>
      </c>
      <c r="B5" s="102"/>
      <c r="C5" s="6" t="s">
        <v>18</v>
      </c>
      <c r="D5" s="7"/>
      <c r="E5" s="74" t="s">
        <v>96</v>
      </c>
      <c r="F5" s="102"/>
      <c r="G5" s="8" t="s">
        <v>18</v>
      </c>
      <c r="I5" s="73" t="s">
        <v>204</v>
      </c>
      <c r="J5" s="102"/>
      <c r="K5" s="8" t="s">
        <v>18</v>
      </c>
    </row>
    <row r="6" spans="1:11" ht="12.75">
      <c r="A6" s="70" t="s">
        <v>97</v>
      </c>
      <c r="B6" s="102"/>
      <c r="C6" s="6" t="s">
        <v>18</v>
      </c>
      <c r="D6" s="7"/>
      <c r="E6" s="74" t="s">
        <v>98</v>
      </c>
      <c r="F6" s="102"/>
      <c r="G6" s="8" t="s">
        <v>18</v>
      </c>
      <c r="I6" s="73" t="s">
        <v>205</v>
      </c>
      <c r="J6" s="102"/>
      <c r="K6" s="8" t="s">
        <v>18</v>
      </c>
    </row>
    <row r="7" spans="1:11" ht="12.75">
      <c r="A7" s="70" t="s">
        <v>99</v>
      </c>
      <c r="B7" s="102"/>
      <c r="C7" s="6" t="s">
        <v>18</v>
      </c>
      <c r="D7" s="7"/>
      <c r="E7" s="74" t="s">
        <v>100</v>
      </c>
      <c r="F7" s="102"/>
      <c r="G7" s="8" t="s">
        <v>18</v>
      </c>
      <c r="I7" s="73" t="s">
        <v>206</v>
      </c>
      <c r="J7" s="102"/>
      <c r="K7" s="8" t="s">
        <v>18</v>
      </c>
    </row>
    <row r="8" spans="1:11" ht="12.75">
      <c r="A8" s="70" t="s">
        <v>101</v>
      </c>
      <c r="B8" s="102"/>
      <c r="C8" s="6" t="s">
        <v>18</v>
      </c>
      <c r="D8" s="7"/>
      <c r="E8" s="74" t="s">
        <v>102</v>
      </c>
      <c r="F8" s="102"/>
      <c r="G8" s="8" t="s">
        <v>18</v>
      </c>
      <c r="I8" s="73" t="s">
        <v>207</v>
      </c>
      <c r="J8" s="102"/>
      <c r="K8" s="8" t="s">
        <v>18</v>
      </c>
    </row>
    <row r="9" spans="1:11" ht="12.75">
      <c r="A9" s="70" t="s">
        <v>103</v>
      </c>
      <c r="B9" s="102"/>
      <c r="C9" s="6" t="s">
        <v>18</v>
      </c>
      <c r="D9" s="7"/>
      <c r="E9" s="74" t="s">
        <v>104</v>
      </c>
      <c r="F9" s="102"/>
      <c r="G9" s="8" t="s">
        <v>18</v>
      </c>
      <c r="I9" s="73" t="s">
        <v>208</v>
      </c>
      <c r="J9" s="102"/>
      <c r="K9" s="8" t="s">
        <v>18</v>
      </c>
    </row>
    <row r="10" spans="1:11" ht="12.75">
      <c r="A10" s="70" t="s">
        <v>105</v>
      </c>
      <c r="B10" s="102"/>
      <c r="C10" s="6" t="s">
        <v>18</v>
      </c>
      <c r="D10" s="7"/>
      <c r="E10" s="74" t="s">
        <v>106</v>
      </c>
      <c r="F10" s="102"/>
      <c r="G10" s="8" t="s">
        <v>18</v>
      </c>
      <c r="I10" s="73" t="s">
        <v>209</v>
      </c>
      <c r="J10" s="102"/>
      <c r="K10" s="8" t="s">
        <v>18</v>
      </c>
    </row>
    <row r="11" spans="1:11" ht="12.75">
      <c r="A11" s="70" t="s">
        <v>107</v>
      </c>
      <c r="B11" s="102"/>
      <c r="C11" s="6" t="s">
        <v>18</v>
      </c>
      <c r="D11" s="7"/>
      <c r="E11" s="74" t="s">
        <v>108</v>
      </c>
      <c r="F11" s="102"/>
      <c r="G11" s="8" t="s">
        <v>18</v>
      </c>
      <c r="I11" s="73" t="s">
        <v>210</v>
      </c>
      <c r="J11" s="102"/>
      <c r="K11" s="8" t="s">
        <v>18</v>
      </c>
    </row>
    <row r="12" spans="1:11" ht="12.75">
      <c r="A12" s="70" t="s">
        <v>109</v>
      </c>
      <c r="B12" s="102"/>
      <c r="C12" s="6" t="s">
        <v>18</v>
      </c>
      <c r="D12" s="7"/>
      <c r="E12" s="74" t="s">
        <v>110</v>
      </c>
      <c r="F12" s="102"/>
      <c r="G12" s="8" t="s">
        <v>18</v>
      </c>
      <c r="I12" s="73" t="s">
        <v>211</v>
      </c>
      <c r="J12" s="102"/>
      <c r="K12" s="8" t="s">
        <v>18</v>
      </c>
    </row>
    <row r="13" spans="1:11" ht="12.75">
      <c r="A13" s="70" t="s">
        <v>111</v>
      </c>
      <c r="B13" s="102"/>
      <c r="C13" s="6" t="s">
        <v>18</v>
      </c>
      <c r="D13" s="7"/>
      <c r="E13" s="74" t="s">
        <v>112</v>
      </c>
      <c r="F13" s="102"/>
      <c r="G13" s="8" t="s">
        <v>18</v>
      </c>
      <c r="I13" s="73" t="s">
        <v>212</v>
      </c>
      <c r="J13" s="102"/>
      <c r="K13" s="8" t="s">
        <v>18</v>
      </c>
    </row>
    <row r="14" spans="1:11" ht="12.75">
      <c r="A14" s="70" t="s">
        <v>113</v>
      </c>
      <c r="B14" s="102"/>
      <c r="C14" s="6" t="s">
        <v>18</v>
      </c>
      <c r="D14" s="7"/>
      <c r="E14" s="74" t="s">
        <v>114</v>
      </c>
      <c r="F14" s="102"/>
      <c r="G14" s="8" t="s">
        <v>18</v>
      </c>
      <c r="I14" s="73" t="s">
        <v>213</v>
      </c>
      <c r="J14" s="102"/>
      <c r="K14" s="8" t="s">
        <v>18</v>
      </c>
    </row>
    <row r="15" spans="1:11" ht="12.75">
      <c r="A15" s="70" t="s">
        <v>115</v>
      </c>
      <c r="B15" s="102"/>
      <c r="C15" s="6" t="s">
        <v>18</v>
      </c>
      <c r="D15" s="7"/>
      <c r="E15" s="74" t="s">
        <v>116</v>
      </c>
      <c r="F15" s="102"/>
      <c r="G15" s="8" t="s">
        <v>18</v>
      </c>
      <c r="I15" s="73" t="s">
        <v>214</v>
      </c>
      <c r="J15" s="102"/>
      <c r="K15" s="8" t="s">
        <v>18</v>
      </c>
    </row>
    <row r="16" spans="1:11" ht="12.75">
      <c r="A16" s="70" t="s">
        <v>117</v>
      </c>
      <c r="B16" s="102"/>
      <c r="C16" s="6" t="s">
        <v>18</v>
      </c>
      <c r="D16" s="7"/>
      <c r="E16" s="74" t="s">
        <v>118</v>
      </c>
      <c r="F16" s="102"/>
      <c r="G16" s="8" t="s">
        <v>18</v>
      </c>
      <c r="I16" s="73" t="s">
        <v>215</v>
      </c>
      <c r="J16" s="102"/>
      <c r="K16" s="8" t="s">
        <v>18</v>
      </c>
    </row>
    <row r="17" spans="1:11" ht="12.75">
      <c r="A17" s="70" t="s">
        <v>119</v>
      </c>
      <c r="B17" s="102"/>
      <c r="C17" s="6" t="s">
        <v>18</v>
      </c>
      <c r="D17" s="7"/>
      <c r="E17" s="74" t="s">
        <v>120</v>
      </c>
      <c r="F17" s="102"/>
      <c r="G17" s="8" t="s">
        <v>18</v>
      </c>
      <c r="I17" s="73" t="s">
        <v>216</v>
      </c>
      <c r="J17" s="102"/>
      <c r="K17" s="8" t="s">
        <v>18</v>
      </c>
    </row>
    <row r="18" spans="1:11" ht="12.75">
      <c r="A18" s="70" t="s">
        <v>121</v>
      </c>
      <c r="B18" s="102"/>
      <c r="C18" s="6" t="s">
        <v>18</v>
      </c>
      <c r="D18" s="7"/>
      <c r="E18" s="74" t="s">
        <v>122</v>
      </c>
      <c r="F18" s="102"/>
      <c r="G18" s="8" t="s">
        <v>18</v>
      </c>
      <c r="I18" s="73" t="s">
        <v>217</v>
      </c>
      <c r="J18" s="102"/>
      <c r="K18" s="8" t="s">
        <v>18</v>
      </c>
    </row>
    <row r="19" spans="1:11" ht="12.75">
      <c r="A19" s="70" t="s">
        <v>123</v>
      </c>
      <c r="B19" s="102"/>
      <c r="C19" s="6" t="s">
        <v>18</v>
      </c>
      <c r="D19" s="7"/>
      <c r="E19" s="74" t="s">
        <v>124</v>
      </c>
      <c r="F19" s="102"/>
      <c r="G19" s="8" t="s">
        <v>18</v>
      </c>
      <c r="I19" s="73" t="s">
        <v>218</v>
      </c>
      <c r="J19" s="102"/>
      <c r="K19" s="8" t="s">
        <v>18</v>
      </c>
    </row>
    <row r="20" spans="1:11" ht="12.75">
      <c r="A20" s="70" t="s">
        <v>19</v>
      </c>
      <c r="B20" s="102"/>
      <c r="C20" s="6"/>
      <c r="D20" s="7"/>
      <c r="E20" s="74" t="s">
        <v>19</v>
      </c>
      <c r="F20" s="102"/>
      <c r="G20" s="8"/>
      <c r="I20" s="74" t="s">
        <v>19</v>
      </c>
      <c r="J20" s="102"/>
      <c r="K20" s="8"/>
    </row>
    <row r="21" spans="1:11" ht="12.75">
      <c r="A21" s="70"/>
      <c r="B21" s="102"/>
      <c r="C21" s="6"/>
      <c r="D21" s="7"/>
      <c r="E21" s="74"/>
      <c r="F21" s="102"/>
      <c r="G21" s="8"/>
      <c r="I21" s="74"/>
      <c r="J21" s="102"/>
      <c r="K21" s="8"/>
    </row>
    <row r="22" spans="1:11" ht="12.75">
      <c r="A22" s="70" t="s">
        <v>89</v>
      </c>
      <c r="B22" s="102"/>
      <c r="C22" s="6"/>
      <c r="D22" s="7"/>
      <c r="E22" s="70" t="s">
        <v>89</v>
      </c>
      <c r="F22" s="102"/>
      <c r="G22" s="8"/>
      <c r="I22" s="70" t="s">
        <v>89</v>
      </c>
      <c r="J22" s="102"/>
      <c r="K22" s="8"/>
    </row>
    <row r="23" spans="1:11" ht="12.75">
      <c r="A23" s="70" t="s">
        <v>90</v>
      </c>
      <c r="B23" s="102"/>
      <c r="C23" s="6"/>
      <c r="D23" s="7"/>
      <c r="E23" s="70" t="s">
        <v>90</v>
      </c>
      <c r="F23" s="102"/>
      <c r="G23" s="8"/>
      <c r="I23" s="70" t="s">
        <v>90</v>
      </c>
      <c r="J23" s="102"/>
      <c r="K23" s="8"/>
    </row>
    <row r="24" spans="1:11" ht="12.75">
      <c r="A24" s="70" t="s">
        <v>91</v>
      </c>
      <c r="B24" s="102"/>
      <c r="C24" s="6"/>
      <c r="D24" s="7"/>
      <c r="E24" s="70" t="s">
        <v>91</v>
      </c>
      <c r="F24" s="102"/>
      <c r="G24" s="8"/>
      <c r="I24" s="70" t="s">
        <v>91</v>
      </c>
      <c r="J24" s="102"/>
      <c r="K24" s="8"/>
    </row>
    <row r="25" spans="1:11" ht="12.75">
      <c r="A25" s="70" t="s">
        <v>92</v>
      </c>
      <c r="B25" s="102"/>
      <c r="C25" s="6"/>
      <c r="D25" s="7"/>
      <c r="E25" s="70" t="s">
        <v>92</v>
      </c>
      <c r="F25" s="102"/>
      <c r="G25" s="8"/>
      <c r="I25" s="70" t="s">
        <v>92</v>
      </c>
      <c r="J25" s="102"/>
      <c r="K25" s="8"/>
    </row>
    <row r="26" spans="1:11" ht="12.75">
      <c r="A26" s="70"/>
      <c r="B26" s="102"/>
      <c r="C26" s="6"/>
      <c r="D26" s="7"/>
      <c r="E26" s="74"/>
      <c r="F26" s="102"/>
      <c r="G26" s="8"/>
      <c r="I26" s="74"/>
      <c r="J26" s="102"/>
      <c r="K26" s="8"/>
    </row>
    <row r="27" spans="1:11" ht="12.75">
      <c r="A27" s="70"/>
      <c r="B27" s="102"/>
      <c r="C27" s="9"/>
      <c r="D27" s="7"/>
      <c r="E27" s="74"/>
      <c r="F27" s="102"/>
      <c r="G27" s="8"/>
      <c r="I27" s="74"/>
      <c r="J27" s="102"/>
      <c r="K27" s="8"/>
    </row>
    <row r="28" spans="1:11" ht="12.75">
      <c r="A28" s="70"/>
      <c r="B28" s="102"/>
      <c r="C28" s="9"/>
      <c r="D28" s="7"/>
      <c r="E28" s="74"/>
      <c r="F28" s="102"/>
      <c r="G28" s="8"/>
      <c r="I28" s="74"/>
      <c r="J28" s="102"/>
      <c r="K28" s="8"/>
    </row>
    <row r="29" spans="1:11" ht="12.75">
      <c r="A29" s="70"/>
      <c r="B29" s="102"/>
      <c r="C29" s="9"/>
      <c r="D29" s="7"/>
      <c r="E29" s="74"/>
      <c r="F29" s="102"/>
      <c r="G29" s="8"/>
      <c r="I29" s="74"/>
      <c r="J29" s="102"/>
      <c r="K29" s="8"/>
    </row>
    <row r="30" spans="1:11" ht="12.75">
      <c r="A30" s="70"/>
      <c r="B30" s="102"/>
      <c r="C30" s="9"/>
      <c r="D30" s="7"/>
      <c r="E30" s="74"/>
      <c r="F30" s="102"/>
      <c r="G30" s="8"/>
      <c r="I30" s="74"/>
      <c r="J30" s="102"/>
      <c r="K30" s="8"/>
    </row>
    <row r="31" spans="1:11" ht="12.75">
      <c r="A31" s="70"/>
      <c r="B31" s="102"/>
      <c r="C31" s="9"/>
      <c r="D31" s="7"/>
      <c r="E31" s="74"/>
      <c r="F31" s="102"/>
      <c r="G31" s="8"/>
      <c r="I31" s="74"/>
      <c r="J31" s="102"/>
      <c r="K31" s="8"/>
    </row>
    <row r="32" spans="1:11" ht="12.75">
      <c r="A32" s="70"/>
      <c r="B32" s="102"/>
      <c r="C32" s="9"/>
      <c r="D32" s="7"/>
      <c r="E32" s="74"/>
      <c r="F32" s="102"/>
      <c r="G32" s="8"/>
      <c r="I32" s="74"/>
      <c r="J32" s="102"/>
      <c r="K32" s="8"/>
    </row>
    <row r="33" spans="1:11" ht="12.75">
      <c r="A33" s="70"/>
      <c r="B33" s="102"/>
      <c r="C33" s="9"/>
      <c r="D33" s="7"/>
      <c r="E33" s="74"/>
      <c r="F33" s="102"/>
      <c r="G33" s="8"/>
      <c r="I33" s="74"/>
      <c r="J33" s="102"/>
      <c r="K33" s="8"/>
    </row>
    <row r="34" spans="1:11" ht="12.75">
      <c r="A34" s="71"/>
      <c r="B34" s="103"/>
      <c r="C34" s="10"/>
      <c r="D34" s="7"/>
      <c r="E34" s="75"/>
      <c r="F34" s="103"/>
      <c r="G34" s="11"/>
      <c r="I34" s="75"/>
      <c r="J34" s="103"/>
      <c r="K34" s="11"/>
    </row>
  </sheetData>
  <sheetProtection password="9FF7" sheet="1" objects="1" scenarios="1"/>
  <mergeCells count="1">
    <mergeCell ref="A1:E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Tabelle4"/>
  <dimension ref="A1:BI32"/>
  <sheetViews>
    <sheetView showGridLines="0" showZeros="0" zoomScalePageLayoutView="0" workbookViewId="0" topLeftCell="A1">
      <selection activeCell="AH5" sqref="AH5:AP13"/>
    </sheetView>
  </sheetViews>
  <sheetFormatPr defaultColWidth="11.421875" defaultRowHeight="12.75"/>
  <cols>
    <col min="1" max="1" width="7.140625" style="13" customWidth="1"/>
    <col min="2" max="2" width="4.00390625" style="13" bestFit="1" customWidth="1"/>
    <col min="3" max="52" width="2.421875" style="13" customWidth="1"/>
    <col min="53" max="53" width="4.140625" style="13" customWidth="1"/>
    <col min="54" max="54" width="11.421875" style="13" customWidth="1"/>
    <col min="55" max="55" width="11.421875" style="13" hidden="1" customWidth="1"/>
    <col min="56" max="16384" width="11.421875" style="13" customWidth="1"/>
  </cols>
  <sheetData>
    <row r="1" spans="1:31" ht="15.75">
      <c r="A1" s="358" t="s">
        <v>23</v>
      </c>
      <c r="B1" s="306"/>
      <c r="C1" s="306"/>
      <c r="D1" s="306"/>
      <c r="E1" s="306"/>
      <c r="F1" s="306"/>
      <c r="G1" s="306"/>
      <c r="H1" s="306"/>
      <c r="I1" s="306"/>
      <c r="J1" s="306"/>
      <c r="K1" s="306"/>
      <c r="L1" s="306"/>
      <c r="M1" s="306"/>
      <c r="N1" s="306"/>
      <c r="O1" s="306"/>
      <c r="P1" s="306"/>
      <c r="Q1" s="306"/>
      <c r="R1" s="306"/>
      <c r="V1" s="344">
        <f>Allgemeines!F14</f>
        <v>16</v>
      </c>
      <c r="W1" s="344"/>
      <c r="X1" s="345" t="s">
        <v>172</v>
      </c>
      <c r="Y1" s="345"/>
      <c r="Z1" s="345"/>
      <c r="AA1" s="345"/>
      <c r="AB1" s="345"/>
      <c r="AC1" s="345"/>
      <c r="AD1" s="345"/>
      <c r="AE1" s="345"/>
    </row>
    <row r="2" spans="1:52" ht="12.75">
      <c r="A2" s="12"/>
      <c r="B2" s="12"/>
      <c r="C2" s="349" t="str">
        <f>Fördertabellen!C4</f>
        <v>Regelkind (3 Jahre - Einschulg.)</v>
      </c>
      <c r="D2" s="350"/>
      <c r="E2" s="350"/>
      <c r="F2" s="350"/>
      <c r="G2" s="350"/>
      <c r="H2" s="350"/>
      <c r="I2" s="350"/>
      <c r="J2" s="350"/>
      <c r="K2" s="350"/>
      <c r="L2" s="351"/>
      <c r="M2" s="314" t="str">
        <f>Fördertabellen!E4</f>
        <v>Schulkind</v>
      </c>
      <c r="N2" s="352"/>
      <c r="O2" s="353"/>
      <c r="P2" s="353"/>
      <c r="Q2" s="353"/>
      <c r="R2" s="353"/>
      <c r="S2" s="353"/>
      <c r="T2" s="353"/>
      <c r="U2" s="353"/>
      <c r="V2" s="354"/>
      <c r="W2" s="314" t="str">
        <f>Fördertabellen!G4</f>
        <v>Migration</v>
      </c>
      <c r="X2" s="315"/>
      <c r="Y2" s="315"/>
      <c r="Z2" s="315"/>
      <c r="AA2" s="315"/>
      <c r="AB2" s="315"/>
      <c r="AC2" s="315"/>
      <c r="AD2" s="315"/>
      <c r="AE2" s="315"/>
      <c r="AF2" s="316"/>
      <c r="AG2" s="314" t="str">
        <f>Fördertabellen!I4</f>
        <v>0 bis unter 3 Jahre</v>
      </c>
      <c r="AH2" s="315"/>
      <c r="AI2" s="315"/>
      <c r="AJ2" s="315"/>
      <c r="AK2" s="315"/>
      <c r="AL2" s="315"/>
      <c r="AM2" s="315"/>
      <c r="AN2" s="315"/>
      <c r="AO2" s="315"/>
      <c r="AP2" s="315"/>
      <c r="AQ2" s="317" t="str">
        <f>Fördertabellen!K4</f>
        <v>behindert</v>
      </c>
      <c r="AR2" s="318"/>
      <c r="AS2" s="318"/>
      <c r="AT2" s="318"/>
      <c r="AU2" s="318"/>
      <c r="AV2" s="318"/>
      <c r="AW2" s="318"/>
      <c r="AX2" s="318"/>
      <c r="AY2" s="318"/>
      <c r="AZ2" s="319"/>
    </row>
    <row r="3" spans="1:53" ht="12.75">
      <c r="A3" s="12"/>
      <c r="B3" s="86"/>
      <c r="C3" s="79"/>
      <c r="D3" s="322">
        <v>1</v>
      </c>
      <c r="E3" s="323"/>
      <c r="F3" s="323"/>
      <c r="G3" s="323"/>
      <c r="H3" s="323"/>
      <c r="I3" s="323"/>
      <c r="J3" s="323"/>
      <c r="K3" s="323"/>
      <c r="L3" s="324"/>
      <c r="M3" s="224"/>
      <c r="N3" s="308">
        <f>Fördertabellen!E5</f>
        <v>1.2</v>
      </c>
      <c r="O3" s="309"/>
      <c r="P3" s="309"/>
      <c r="Q3" s="309"/>
      <c r="R3" s="309"/>
      <c r="S3" s="309"/>
      <c r="T3" s="309"/>
      <c r="U3" s="309"/>
      <c r="V3" s="310"/>
      <c r="W3" s="218"/>
      <c r="X3" s="308">
        <f>Fördertabellen!G5</f>
        <v>1.3</v>
      </c>
      <c r="Y3" s="309"/>
      <c r="Z3" s="309"/>
      <c r="AA3" s="309"/>
      <c r="AB3" s="309"/>
      <c r="AC3" s="309"/>
      <c r="AD3" s="309"/>
      <c r="AE3" s="309"/>
      <c r="AF3" s="310"/>
      <c r="AG3" s="224"/>
      <c r="AH3" s="308">
        <f>Fördertabellen!I5</f>
        <v>2</v>
      </c>
      <c r="AI3" s="309"/>
      <c r="AJ3" s="309"/>
      <c r="AK3" s="309"/>
      <c r="AL3" s="309"/>
      <c r="AM3" s="309"/>
      <c r="AN3" s="309"/>
      <c r="AO3" s="309"/>
      <c r="AP3" s="310"/>
      <c r="AQ3" s="218"/>
      <c r="AR3" s="348">
        <f>Fördertabellen!K5</f>
        <v>4.5</v>
      </c>
      <c r="AS3" s="309"/>
      <c r="AT3" s="309"/>
      <c r="AU3" s="309"/>
      <c r="AV3" s="309"/>
      <c r="AW3" s="309"/>
      <c r="AX3" s="309"/>
      <c r="AY3" s="309"/>
      <c r="AZ3" s="310"/>
      <c r="BA3" s="12"/>
    </row>
    <row r="4" spans="1:53" ht="63.75">
      <c r="A4" s="12"/>
      <c r="B4" s="76"/>
      <c r="C4" s="80" t="s">
        <v>168</v>
      </c>
      <c r="D4" s="14">
        <f>Allgemeines!B23</f>
        <v>0</v>
      </c>
      <c r="E4" s="14">
        <f>Allgemeines!B24</f>
        <v>0</v>
      </c>
      <c r="F4" s="14">
        <f>Allgemeines!B25</f>
        <v>0</v>
      </c>
      <c r="G4" s="14">
        <f>Allgemeines!B26</f>
        <v>0</v>
      </c>
      <c r="H4" s="14">
        <f>Allgemeines!B27</f>
        <v>0</v>
      </c>
      <c r="I4" s="14">
        <f>Allgemeines!B28</f>
        <v>0</v>
      </c>
      <c r="J4" s="14">
        <f>Allgemeines!B29</f>
        <v>0</v>
      </c>
      <c r="K4" s="14">
        <f>Allgemeines!B30</f>
        <v>0</v>
      </c>
      <c r="L4" s="81">
        <f>Allgemeines!B31</f>
        <v>0</v>
      </c>
      <c r="M4" s="80" t="str">
        <f>C4</f>
        <v>keine Förderung</v>
      </c>
      <c r="N4" s="78">
        <f aca="true" t="shared" si="0" ref="N4:V4">D4</f>
        <v>0</v>
      </c>
      <c r="O4" s="56">
        <f t="shared" si="0"/>
        <v>0</v>
      </c>
      <c r="P4" s="56">
        <f t="shared" si="0"/>
        <v>0</v>
      </c>
      <c r="Q4" s="56">
        <f t="shared" si="0"/>
        <v>0</v>
      </c>
      <c r="R4" s="56">
        <f t="shared" si="0"/>
        <v>0</v>
      </c>
      <c r="S4" s="56">
        <f t="shared" si="0"/>
        <v>0</v>
      </c>
      <c r="T4" s="56">
        <f t="shared" si="0"/>
        <v>0</v>
      </c>
      <c r="U4" s="56">
        <f t="shared" si="0"/>
        <v>0</v>
      </c>
      <c r="V4" s="87">
        <f t="shared" si="0"/>
        <v>0</v>
      </c>
      <c r="W4" s="88" t="str">
        <f>C4</f>
        <v>keine Förderung</v>
      </c>
      <c r="X4" s="20">
        <f aca="true" t="shared" si="1" ref="X4:AF4">D4</f>
        <v>0</v>
      </c>
      <c r="Y4" s="56">
        <f t="shared" si="1"/>
        <v>0</v>
      </c>
      <c r="Z4" s="56">
        <f t="shared" si="1"/>
        <v>0</v>
      </c>
      <c r="AA4" s="56">
        <f t="shared" si="1"/>
        <v>0</v>
      </c>
      <c r="AB4" s="56">
        <f t="shared" si="1"/>
        <v>0</v>
      </c>
      <c r="AC4" s="56">
        <f t="shared" si="1"/>
        <v>0</v>
      </c>
      <c r="AD4" s="56">
        <f t="shared" si="1"/>
        <v>0</v>
      </c>
      <c r="AE4" s="56">
        <f t="shared" si="1"/>
        <v>0</v>
      </c>
      <c r="AF4" s="89">
        <f t="shared" si="1"/>
        <v>0</v>
      </c>
      <c r="AG4" s="80" t="str">
        <f>C4</f>
        <v>keine Förderung</v>
      </c>
      <c r="AH4" s="78">
        <f aca="true" t="shared" si="2" ref="AH4:AP4">D4</f>
        <v>0</v>
      </c>
      <c r="AI4" s="56">
        <f t="shared" si="2"/>
        <v>0</v>
      </c>
      <c r="AJ4" s="56">
        <f t="shared" si="2"/>
        <v>0</v>
      </c>
      <c r="AK4" s="56">
        <f t="shared" si="2"/>
        <v>0</v>
      </c>
      <c r="AL4" s="56">
        <f t="shared" si="2"/>
        <v>0</v>
      </c>
      <c r="AM4" s="56">
        <f t="shared" si="2"/>
        <v>0</v>
      </c>
      <c r="AN4" s="56">
        <f t="shared" si="2"/>
        <v>0</v>
      </c>
      <c r="AO4" s="56">
        <f t="shared" si="2"/>
        <v>0</v>
      </c>
      <c r="AP4" s="89">
        <f t="shared" si="2"/>
        <v>0</v>
      </c>
      <c r="AQ4" s="88" t="str">
        <f>C4</f>
        <v>keine Förderung</v>
      </c>
      <c r="AR4" s="20">
        <f aca="true" t="shared" si="3" ref="AR4:AZ4">D4</f>
        <v>0</v>
      </c>
      <c r="AS4" s="56">
        <f t="shared" si="3"/>
        <v>0</v>
      </c>
      <c r="AT4" s="56">
        <f t="shared" si="3"/>
        <v>0</v>
      </c>
      <c r="AU4" s="56">
        <f t="shared" si="3"/>
        <v>0</v>
      </c>
      <c r="AV4" s="56">
        <f t="shared" si="3"/>
        <v>0</v>
      </c>
      <c r="AW4" s="56">
        <f t="shared" si="3"/>
        <v>0</v>
      </c>
      <c r="AX4" s="56">
        <f t="shared" si="3"/>
        <v>0</v>
      </c>
      <c r="AY4" s="56">
        <f t="shared" si="3"/>
        <v>0</v>
      </c>
      <c r="AZ4" s="89">
        <f t="shared" si="3"/>
        <v>0</v>
      </c>
      <c r="BA4" s="77" t="s">
        <v>57</v>
      </c>
    </row>
    <row r="5" spans="1:55" ht="12.75">
      <c r="A5" s="15" t="str">
        <f>Fördertabellen!A6</f>
        <v>&gt;1-2 Std.</v>
      </c>
      <c r="B5" s="22">
        <f>Fördertabellen!B6</f>
        <v>0.5</v>
      </c>
      <c r="C5" s="229"/>
      <c r="D5" s="64"/>
      <c r="E5" s="64"/>
      <c r="F5" s="64"/>
      <c r="G5" s="64"/>
      <c r="H5" s="64"/>
      <c r="I5" s="64"/>
      <c r="J5" s="64"/>
      <c r="K5" s="64"/>
      <c r="L5" s="220"/>
      <c r="M5" s="230"/>
      <c r="N5" s="61"/>
      <c r="O5" s="61"/>
      <c r="P5" s="61"/>
      <c r="Q5" s="61"/>
      <c r="R5" s="61"/>
      <c r="S5" s="61"/>
      <c r="T5" s="61"/>
      <c r="U5" s="61"/>
      <c r="V5" s="62"/>
      <c r="W5" s="234"/>
      <c r="X5" s="60"/>
      <c r="Y5" s="61"/>
      <c r="Z5" s="61"/>
      <c r="AA5" s="61"/>
      <c r="AB5" s="61"/>
      <c r="AC5" s="61"/>
      <c r="AD5" s="61"/>
      <c r="AE5" s="61"/>
      <c r="AF5" s="90"/>
      <c r="AG5" s="229"/>
      <c r="AH5" s="61"/>
      <c r="AI5" s="61"/>
      <c r="AJ5" s="61"/>
      <c r="AK5" s="61"/>
      <c r="AL5" s="61"/>
      <c r="AM5" s="61"/>
      <c r="AN5" s="61"/>
      <c r="AO5" s="61"/>
      <c r="AP5" s="90"/>
      <c r="AQ5" s="234"/>
      <c r="AR5" s="60"/>
      <c r="AS5" s="61"/>
      <c r="AT5" s="61"/>
      <c r="AU5" s="61"/>
      <c r="AV5" s="61"/>
      <c r="AW5" s="61"/>
      <c r="AX5" s="61"/>
      <c r="AY5" s="61"/>
      <c r="AZ5" s="90"/>
      <c r="BA5" s="19">
        <f aca="true" t="shared" si="4" ref="BA5:BA13">SUM(C5:AZ5)</f>
        <v>0</v>
      </c>
      <c r="BC5" s="13">
        <f>SUM(D5:L5)*2</f>
        <v>0</v>
      </c>
    </row>
    <row r="6" spans="1:55" ht="12.75">
      <c r="A6" s="16" t="str">
        <f>Fördertabellen!A7</f>
        <v>&gt;2-3 Std.</v>
      </c>
      <c r="B6" s="23">
        <f>Fördertabellen!B7</f>
        <v>0.75</v>
      </c>
      <c r="C6" s="231"/>
      <c r="D6" s="64"/>
      <c r="E6" s="64"/>
      <c r="F6" s="64"/>
      <c r="G6" s="64"/>
      <c r="H6" s="64"/>
      <c r="I6" s="64"/>
      <c r="J6" s="64"/>
      <c r="K6" s="64"/>
      <c r="L6" s="221"/>
      <c r="M6" s="230"/>
      <c r="N6" s="64"/>
      <c r="O6" s="64"/>
      <c r="P6" s="64"/>
      <c r="Q6" s="64"/>
      <c r="R6" s="64"/>
      <c r="S6" s="64"/>
      <c r="T6" s="64"/>
      <c r="U6" s="64"/>
      <c r="V6" s="65"/>
      <c r="W6" s="235"/>
      <c r="X6" s="63"/>
      <c r="Y6" s="64"/>
      <c r="Z6" s="64"/>
      <c r="AA6" s="64"/>
      <c r="AB6" s="64"/>
      <c r="AC6" s="64"/>
      <c r="AD6" s="64"/>
      <c r="AE6" s="64"/>
      <c r="AF6" s="82"/>
      <c r="AG6" s="230"/>
      <c r="AH6" s="64"/>
      <c r="AI6" s="64"/>
      <c r="AJ6" s="64"/>
      <c r="AK6" s="64"/>
      <c r="AL6" s="64"/>
      <c r="AM6" s="64"/>
      <c r="AN6" s="64"/>
      <c r="AO6" s="64"/>
      <c r="AP6" s="82"/>
      <c r="AQ6" s="235"/>
      <c r="AR6" s="63"/>
      <c r="AS6" s="64"/>
      <c r="AT6" s="64"/>
      <c r="AU6" s="64"/>
      <c r="AV6" s="64"/>
      <c r="AW6" s="64"/>
      <c r="AX6" s="64"/>
      <c r="AY6" s="64"/>
      <c r="AZ6" s="82"/>
      <c r="BA6" s="98">
        <f t="shared" si="4"/>
        <v>0</v>
      </c>
      <c r="BC6" s="13">
        <f>SUM(D6:L6)*3</f>
        <v>0</v>
      </c>
    </row>
    <row r="7" spans="1:55" ht="12.75">
      <c r="A7" s="16" t="str">
        <f>Fördertabellen!A8</f>
        <v>&gt;3-4 Std.</v>
      </c>
      <c r="B7" s="23">
        <f>Fördertabellen!B8</f>
        <v>1</v>
      </c>
      <c r="C7" s="231"/>
      <c r="D7" s="64"/>
      <c r="E7" s="64"/>
      <c r="F7" s="64"/>
      <c r="G7" s="64"/>
      <c r="H7" s="64"/>
      <c r="I7" s="64"/>
      <c r="J7" s="64"/>
      <c r="K7" s="64"/>
      <c r="L7" s="221"/>
      <c r="M7" s="231"/>
      <c r="N7" s="219"/>
      <c r="O7" s="64"/>
      <c r="P7" s="64"/>
      <c r="Q7" s="64"/>
      <c r="R7" s="64"/>
      <c r="S7" s="64"/>
      <c r="T7" s="64"/>
      <c r="U7" s="64"/>
      <c r="V7" s="65"/>
      <c r="W7" s="235"/>
      <c r="X7" s="63"/>
      <c r="Y7" s="64"/>
      <c r="Z7" s="64"/>
      <c r="AA7" s="64"/>
      <c r="AB7" s="64"/>
      <c r="AC7" s="64"/>
      <c r="AD7" s="64"/>
      <c r="AE7" s="64"/>
      <c r="AF7" s="82"/>
      <c r="AG7" s="230"/>
      <c r="AH7" s="64"/>
      <c r="AI7" s="64"/>
      <c r="AJ7" s="64"/>
      <c r="AK7" s="64"/>
      <c r="AL7" s="64"/>
      <c r="AM7" s="64"/>
      <c r="AN7" s="64"/>
      <c r="AO7" s="64"/>
      <c r="AP7" s="82"/>
      <c r="AQ7" s="235"/>
      <c r="AR7" s="63"/>
      <c r="AS7" s="64"/>
      <c r="AT7" s="64"/>
      <c r="AU7" s="64"/>
      <c r="AV7" s="64"/>
      <c r="AW7" s="64"/>
      <c r="AX7" s="64"/>
      <c r="AY7" s="64"/>
      <c r="AZ7" s="82"/>
      <c r="BA7" s="98">
        <f t="shared" si="4"/>
        <v>0</v>
      </c>
      <c r="BC7" s="13">
        <f>SUM(D7:L7)*4</f>
        <v>0</v>
      </c>
    </row>
    <row r="8" spans="1:55" ht="12.75">
      <c r="A8" s="16" t="str">
        <f>Fördertabellen!A9</f>
        <v>&gt;4-5 Std.</v>
      </c>
      <c r="B8" s="23">
        <f>Fördertabellen!B9</f>
        <v>1.25</v>
      </c>
      <c r="C8" s="231"/>
      <c r="D8" s="64"/>
      <c r="E8" s="64"/>
      <c r="F8" s="64"/>
      <c r="G8" s="64"/>
      <c r="H8" s="64"/>
      <c r="I8" s="64"/>
      <c r="J8" s="64"/>
      <c r="K8" s="64"/>
      <c r="L8" s="221"/>
      <c r="M8" s="230"/>
      <c r="N8" s="64"/>
      <c r="O8" s="64"/>
      <c r="P8" s="64"/>
      <c r="Q8" s="64"/>
      <c r="R8" s="64"/>
      <c r="S8" s="64"/>
      <c r="T8" s="64"/>
      <c r="U8" s="64"/>
      <c r="V8" s="65"/>
      <c r="W8" s="235"/>
      <c r="X8" s="63"/>
      <c r="Y8" s="64"/>
      <c r="Z8" s="64"/>
      <c r="AA8" s="64"/>
      <c r="AB8" s="64"/>
      <c r="AC8" s="64"/>
      <c r="AD8" s="64"/>
      <c r="AE8" s="64"/>
      <c r="AF8" s="82"/>
      <c r="AG8" s="230"/>
      <c r="AH8" s="64"/>
      <c r="AI8" s="64"/>
      <c r="AJ8" s="64"/>
      <c r="AK8" s="64"/>
      <c r="AL8" s="64"/>
      <c r="AM8" s="64"/>
      <c r="AN8" s="64"/>
      <c r="AO8" s="64"/>
      <c r="AP8" s="64"/>
      <c r="AQ8" s="235"/>
      <c r="AR8" s="63"/>
      <c r="AS8" s="64"/>
      <c r="AT8" s="64"/>
      <c r="AU8" s="64"/>
      <c r="AV8" s="64"/>
      <c r="AW8" s="64"/>
      <c r="AX8" s="64"/>
      <c r="AY8" s="64"/>
      <c r="AZ8" s="82"/>
      <c r="BA8" s="98">
        <f t="shared" si="4"/>
        <v>0</v>
      </c>
      <c r="BC8" s="13">
        <f>SUM(D8:L8)*5</f>
        <v>0</v>
      </c>
    </row>
    <row r="9" spans="1:55" ht="12.75">
      <c r="A9" s="16" t="str">
        <f>Fördertabellen!A10</f>
        <v>&gt;5-6 Std.</v>
      </c>
      <c r="B9" s="23">
        <f>Fördertabellen!B10</f>
        <v>1.5</v>
      </c>
      <c r="C9" s="231"/>
      <c r="D9" s="64"/>
      <c r="E9" s="64"/>
      <c r="F9" s="64"/>
      <c r="G9" s="64"/>
      <c r="H9" s="64"/>
      <c r="I9" s="64"/>
      <c r="J9" s="64"/>
      <c r="K9" s="64"/>
      <c r="L9" s="221"/>
      <c r="M9" s="230"/>
      <c r="N9" s="64"/>
      <c r="O9" s="64"/>
      <c r="P9" s="64"/>
      <c r="Q9" s="64"/>
      <c r="R9" s="64"/>
      <c r="S9" s="64"/>
      <c r="T9" s="64"/>
      <c r="U9" s="64"/>
      <c r="V9" s="65"/>
      <c r="W9" s="235"/>
      <c r="X9" s="63"/>
      <c r="Y9" s="64"/>
      <c r="Z9" s="64"/>
      <c r="AA9" s="64"/>
      <c r="AB9" s="64"/>
      <c r="AC9" s="64"/>
      <c r="AD9" s="64"/>
      <c r="AE9" s="64"/>
      <c r="AF9" s="82"/>
      <c r="AG9" s="230"/>
      <c r="AH9" s="64"/>
      <c r="AI9" s="64"/>
      <c r="AJ9" s="64"/>
      <c r="AK9" s="64"/>
      <c r="AL9" s="64"/>
      <c r="AM9" s="64"/>
      <c r="AN9" s="64"/>
      <c r="AO9" s="64"/>
      <c r="AP9" s="82"/>
      <c r="AQ9" s="235"/>
      <c r="AR9" s="63"/>
      <c r="AS9" s="64"/>
      <c r="AT9" s="64"/>
      <c r="AU9" s="64"/>
      <c r="AV9" s="64"/>
      <c r="AW9" s="64"/>
      <c r="AX9" s="64"/>
      <c r="AY9" s="64"/>
      <c r="AZ9" s="82"/>
      <c r="BA9" s="98">
        <f t="shared" si="4"/>
        <v>0</v>
      </c>
      <c r="BC9" s="13">
        <f>SUM(D9:L9)*6</f>
        <v>0</v>
      </c>
    </row>
    <row r="10" spans="1:55" ht="12.75">
      <c r="A10" s="16" t="str">
        <f>Fördertabellen!A11</f>
        <v>&gt;6-7 Std.</v>
      </c>
      <c r="B10" s="23">
        <f>Fördertabellen!B11</f>
        <v>1.75</v>
      </c>
      <c r="C10" s="231"/>
      <c r="D10" s="64"/>
      <c r="E10" s="64"/>
      <c r="F10" s="64"/>
      <c r="G10" s="64"/>
      <c r="H10" s="64"/>
      <c r="I10" s="64"/>
      <c r="J10" s="64"/>
      <c r="K10" s="64"/>
      <c r="L10" s="221"/>
      <c r="M10" s="230"/>
      <c r="N10" s="64"/>
      <c r="O10" s="64"/>
      <c r="P10" s="64"/>
      <c r="Q10" s="64"/>
      <c r="R10" s="64"/>
      <c r="S10" s="64"/>
      <c r="T10" s="64"/>
      <c r="U10" s="64"/>
      <c r="V10" s="65"/>
      <c r="W10" s="235"/>
      <c r="X10" s="63"/>
      <c r="Y10" s="64"/>
      <c r="Z10" s="64"/>
      <c r="AA10" s="64"/>
      <c r="AB10" s="64"/>
      <c r="AC10" s="64"/>
      <c r="AD10" s="64"/>
      <c r="AE10" s="64"/>
      <c r="AF10" s="82"/>
      <c r="AG10" s="230"/>
      <c r="AH10" s="64"/>
      <c r="AI10" s="64"/>
      <c r="AJ10" s="64"/>
      <c r="AK10" s="64"/>
      <c r="AL10" s="64"/>
      <c r="AM10" s="64"/>
      <c r="AN10" s="64"/>
      <c r="AO10" s="64"/>
      <c r="AP10" s="82"/>
      <c r="AQ10" s="235"/>
      <c r="AR10" s="63"/>
      <c r="AS10" s="64"/>
      <c r="AT10" s="64"/>
      <c r="AU10" s="64"/>
      <c r="AV10" s="64"/>
      <c r="AW10" s="64"/>
      <c r="AX10" s="64"/>
      <c r="AY10" s="64"/>
      <c r="AZ10" s="82"/>
      <c r="BA10" s="98">
        <f t="shared" si="4"/>
        <v>0</v>
      </c>
      <c r="BC10" s="13">
        <f>SUM(D10:L10)*7</f>
        <v>0</v>
      </c>
    </row>
    <row r="11" spans="1:55" ht="12.75">
      <c r="A11" s="16" t="str">
        <f>Fördertabellen!A12</f>
        <v>&gt;7-8 Std.</v>
      </c>
      <c r="B11" s="23">
        <f>Fördertabellen!B12</f>
        <v>2</v>
      </c>
      <c r="C11" s="231"/>
      <c r="D11" s="64"/>
      <c r="E11" s="64"/>
      <c r="F11" s="64"/>
      <c r="G11" s="64"/>
      <c r="H11" s="64"/>
      <c r="I11" s="64"/>
      <c r="J11" s="64"/>
      <c r="K11" s="64"/>
      <c r="L11" s="221"/>
      <c r="M11" s="230"/>
      <c r="N11" s="64"/>
      <c r="O11" s="64"/>
      <c r="P11" s="64"/>
      <c r="Q11" s="64"/>
      <c r="R11" s="64"/>
      <c r="S11" s="64"/>
      <c r="T11" s="64"/>
      <c r="U11" s="64"/>
      <c r="V11" s="65"/>
      <c r="W11" s="235"/>
      <c r="X11" s="63"/>
      <c r="Y11" s="64"/>
      <c r="Z11" s="64"/>
      <c r="AA11" s="64"/>
      <c r="AB11" s="64"/>
      <c r="AC11" s="64"/>
      <c r="AD11" s="64"/>
      <c r="AE11" s="64"/>
      <c r="AF11" s="82"/>
      <c r="AG11" s="230"/>
      <c r="AH11" s="64"/>
      <c r="AI11" s="64"/>
      <c r="AJ11" s="64"/>
      <c r="AK11" s="64"/>
      <c r="AL11" s="64"/>
      <c r="AM11" s="64"/>
      <c r="AN11" s="64"/>
      <c r="AO11" s="64"/>
      <c r="AP11" s="82"/>
      <c r="AQ11" s="235"/>
      <c r="AR11" s="63"/>
      <c r="AS11" s="64"/>
      <c r="AT11" s="64"/>
      <c r="AU11" s="64"/>
      <c r="AV11" s="64"/>
      <c r="AW11" s="64"/>
      <c r="AX11" s="64"/>
      <c r="AY11" s="64"/>
      <c r="AZ11" s="82"/>
      <c r="BA11" s="98">
        <f t="shared" si="4"/>
        <v>0</v>
      </c>
      <c r="BC11" s="13">
        <f>SUM(D11:L11)*8</f>
        <v>0</v>
      </c>
    </row>
    <row r="12" spans="1:55" ht="12.75">
      <c r="A12" s="16" t="str">
        <f>Fördertabellen!A13</f>
        <v>&gt;8-9 Std.</v>
      </c>
      <c r="B12" s="23">
        <f>Fördertabellen!B13</f>
        <v>2.25</v>
      </c>
      <c r="C12" s="231"/>
      <c r="D12" s="64"/>
      <c r="E12" s="64"/>
      <c r="F12" s="64"/>
      <c r="G12" s="64"/>
      <c r="H12" s="64"/>
      <c r="I12" s="64"/>
      <c r="J12" s="64"/>
      <c r="K12" s="64"/>
      <c r="L12" s="221"/>
      <c r="M12" s="230"/>
      <c r="N12" s="64"/>
      <c r="O12" s="64"/>
      <c r="P12" s="64"/>
      <c r="Q12" s="64"/>
      <c r="R12" s="64"/>
      <c r="S12" s="64"/>
      <c r="T12" s="64"/>
      <c r="U12" s="64"/>
      <c r="V12" s="65"/>
      <c r="W12" s="235"/>
      <c r="X12" s="63"/>
      <c r="Y12" s="64"/>
      <c r="Z12" s="64"/>
      <c r="AA12" s="64"/>
      <c r="AB12" s="64"/>
      <c r="AC12" s="64"/>
      <c r="AD12" s="64"/>
      <c r="AE12" s="64"/>
      <c r="AF12" s="82"/>
      <c r="AG12" s="230"/>
      <c r="AH12" s="64"/>
      <c r="AI12" s="64"/>
      <c r="AJ12" s="64"/>
      <c r="AK12" s="64"/>
      <c r="AL12" s="64"/>
      <c r="AM12" s="64"/>
      <c r="AN12" s="64"/>
      <c r="AO12" s="64"/>
      <c r="AP12" s="82"/>
      <c r="AQ12" s="235"/>
      <c r="AR12" s="63"/>
      <c r="AS12" s="64"/>
      <c r="AT12" s="64"/>
      <c r="AU12" s="64"/>
      <c r="AV12" s="64"/>
      <c r="AW12" s="64"/>
      <c r="AX12" s="64"/>
      <c r="AY12" s="64"/>
      <c r="AZ12" s="82"/>
      <c r="BA12" s="98">
        <f t="shared" si="4"/>
        <v>0</v>
      </c>
      <c r="BC12" s="13">
        <f>SUM(D12:L12)*9</f>
        <v>0</v>
      </c>
    </row>
    <row r="13" spans="1:55" ht="12.75">
      <c r="A13" s="17" t="str">
        <f>Fördertabellen!A14</f>
        <v>&gt;9 Std.</v>
      </c>
      <c r="B13" s="24">
        <f>Fördertabellen!B14</f>
        <v>2.5</v>
      </c>
      <c r="C13" s="233"/>
      <c r="D13" s="66"/>
      <c r="E13" s="66"/>
      <c r="F13" s="66"/>
      <c r="G13" s="66"/>
      <c r="H13" s="66"/>
      <c r="I13" s="66"/>
      <c r="J13" s="66"/>
      <c r="K13" s="66"/>
      <c r="L13" s="222"/>
      <c r="M13" s="232"/>
      <c r="N13" s="66"/>
      <c r="O13" s="66"/>
      <c r="P13" s="66"/>
      <c r="Q13" s="66"/>
      <c r="R13" s="66"/>
      <c r="S13" s="66"/>
      <c r="T13" s="66"/>
      <c r="U13" s="66"/>
      <c r="V13" s="67"/>
      <c r="W13" s="235"/>
      <c r="X13" s="68"/>
      <c r="Y13" s="66"/>
      <c r="Z13" s="66"/>
      <c r="AA13" s="66"/>
      <c r="AB13" s="66"/>
      <c r="AC13" s="66"/>
      <c r="AD13" s="66"/>
      <c r="AE13" s="66"/>
      <c r="AF13" s="83"/>
      <c r="AG13" s="232"/>
      <c r="AH13" s="66"/>
      <c r="AI13" s="66"/>
      <c r="AJ13" s="66"/>
      <c r="AK13" s="66"/>
      <c r="AL13" s="66"/>
      <c r="AM13" s="66"/>
      <c r="AN13" s="66"/>
      <c r="AO13" s="66"/>
      <c r="AP13" s="83"/>
      <c r="AQ13" s="235"/>
      <c r="AR13" s="68"/>
      <c r="AS13" s="66"/>
      <c r="AT13" s="66"/>
      <c r="AU13" s="66"/>
      <c r="AV13" s="66"/>
      <c r="AW13" s="66"/>
      <c r="AX13" s="66"/>
      <c r="AY13" s="66"/>
      <c r="AZ13" s="83"/>
      <c r="BA13" s="98">
        <f t="shared" si="4"/>
        <v>0</v>
      </c>
      <c r="BC13" s="13">
        <f>SUM(D13:L13)*10</f>
        <v>0</v>
      </c>
    </row>
    <row r="14" spans="1:55" ht="12.75">
      <c r="A14" s="43" t="s">
        <v>36</v>
      </c>
      <c r="B14" s="43"/>
      <c r="C14" s="84">
        <f>SUM(C5:C13)</f>
        <v>0</v>
      </c>
      <c r="D14" s="18">
        <f aca="true" t="shared" si="5" ref="D14:L14">SUM(D5:D13)</f>
        <v>0</v>
      </c>
      <c r="E14" s="18">
        <f t="shared" si="5"/>
        <v>0</v>
      </c>
      <c r="F14" s="18">
        <f t="shared" si="5"/>
        <v>0</v>
      </c>
      <c r="G14" s="18">
        <f t="shared" si="5"/>
        <v>0</v>
      </c>
      <c r="H14" s="18">
        <f t="shared" si="5"/>
        <v>0</v>
      </c>
      <c r="I14" s="18">
        <f t="shared" si="5"/>
        <v>0</v>
      </c>
      <c r="J14" s="18">
        <f t="shared" si="5"/>
        <v>0</v>
      </c>
      <c r="K14" s="18">
        <f t="shared" si="5"/>
        <v>0</v>
      </c>
      <c r="L14" s="223">
        <f t="shared" si="5"/>
        <v>0</v>
      </c>
      <c r="M14" s="84">
        <f>SUM(M5:M13)</f>
        <v>0</v>
      </c>
      <c r="N14" s="18">
        <f aca="true" t="shared" si="6" ref="N14:AZ14">SUM(N5:N13)</f>
        <v>0</v>
      </c>
      <c r="O14" s="18">
        <f t="shared" si="6"/>
        <v>0</v>
      </c>
      <c r="P14" s="18">
        <f t="shared" si="6"/>
        <v>0</v>
      </c>
      <c r="Q14" s="18">
        <f t="shared" si="6"/>
        <v>0</v>
      </c>
      <c r="R14" s="18">
        <f t="shared" si="6"/>
        <v>0</v>
      </c>
      <c r="S14" s="18">
        <f t="shared" si="6"/>
        <v>0</v>
      </c>
      <c r="T14" s="18">
        <f t="shared" si="6"/>
        <v>0</v>
      </c>
      <c r="U14" s="18">
        <f t="shared" si="6"/>
        <v>0</v>
      </c>
      <c r="V14" s="19">
        <f t="shared" si="6"/>
        <v>0</v>
      </c>
      <c r="W14" s="84">
        <f>SUM(W5:W13)</f>
        <v>0</v>
      </c>
      <c r="X14" s="21">
        <f t="shared" si="6"/>
        <v>0</v>
      </c>
      <c r="Y14" s="18">
        <f t="shared" si="6"/>
        <v>0</v>
      </c>
      <c r="Z14" s="18">
        <f t="shared" si="6"/>
        <v>0</v>
      </c>
      <c r="AA14" s="18">
        <f t="shared" si="6"/>
        <v>0</v>
      </c>
      <c r="AB14" s="18">
        <f t="shared" si="6"/>
        <v>0</v>
      </c>
      <c r="AC14" s="18">
        <f t="shared" si="6"/>
        <v>0</v>
      </c>
      <c r="AD14" s="18">
        <f t="shared" si="6"/>
        <v>0</v>
      </c>
      <c r="AE14" s="18">
        <f t="shared" si="6"/>
        <v>0</v>
      </c>
      <c r="AF14" s="85">
        <f t="shared" si="6"/>
        <v>0</v>
      </c>
      <c r="AG14" s="84">
        <f>SUM(AG5:AG13)</f>
        <v>0</v>
      </c>
      <c r="AH14" s="18">
        <f t="shared" si="6"/>
        <v>0</v>
      </c>
      <c r="AI14" s="18">
        <f t="shared" si="6"/>
        <v>0</v>
      </c>
      <c r="AJ14" s="18">
        <f t="shared" si="6"/>
        <v>0</v>
      </c>
      <c r="AK14" s="18">
        <f t="shared" si="6"/>
        <v>0</v>
      </c>
      <c r="AL14" s="18">
        <f t="shared" si="6"/>
        <v>0</v>
      </c>
      <c r="AM14" s="18">
        <f t="shared" si="6"/>
        <v>0</v>
      </c>
      <c r="AN14" s="18">
        <f t="shared" si="6"/>
        <v>0</v>
      </c>
      <c r="AO14" s="18">
        <f t="shared" si="6"/>
        <v>0</v>
      </c>
      <c r="AP14" s="85">
        <f t="shared" si="6"/>
        <v>0</v>
      </c>
      <c r="AQ14" s="91">
        <f t="shared" si="6"/>
        <v>0</v>
      </c>
      <c r="AR14" s="21">
        <f t="shared" si="6"/>
        <v>0</v>
      </c>
      <c r="AS14" s="18">
        <f t="shared" si="6"/>
        <v>0</v>
      </c>
      <c r="AT14" s="18">
        <f t="shared" si="6"/>
        <v>0</v>
      </c>
      <c r="AU14" s="18">
        <f t="shared" si="6"/>
        <v>0</v>
      </c>
      <c r="AV14" s="18">
        <f t="shared" si="6"/>
        <v>0</v>
      </c>
      <c r="AW14" s="18">
        <f t="shared" si="6"/>
        <v>0</v>
      </c>
      <c r="AX14" s="18">
        <f t="shared" si="6"/>
        <v>0</v>
      </c>
      <c r="AY14" s="18">
        <f t="shared" si="6"/>
        <v>0</v>
      </c>
      <c r="AZ14" s="85">
        <f t="shared" si="6"/>
        <v>0</v>
      </c>
      <c r="BA14" s="228">
        <f>SUM(C5:AZ13)</f>
        <v>0</v>
      </c>
      <c r="BC14" s="13">
        <f>SUM(BC5:BC13)</f>
        <v>0</v>
      </c>
    </row>
    <row r="15" spans="1:55" ht="12.75">
      <c r="A15" s="12" t="s">
        <v>36</v>
      </c>
      <c r="B15" s="77"/>
      <c r="C15" s="311">
        <f>SUM(C5:L13)</f>
        <v>0</v>
      </c>
      <c r="D15" s="329"/>
      <c r="E15" s="329"/>
      <c r="F15" s="329"/>
      <c r="G15" s="329"/>
      <c r="H15" s="329"/>
      <c r="I15" s="329"/>
      <c r="J15" s="329"/>
      <c r="K15" s="329"/>
      <c r="L15" s="330"/>
      <c r="M15" s="311">
        <f>SUM(M5:V13)</f>
        <v>0</v>
      </c>
      <c r="N15" s="312"/>
      <c r="O15" s="312"/>
      <c r="P15" s="312"/>
      <c r="Q15" s="312"/>
      <c r="R15" s="312"/>
      <c r="S15" s="312"/>
      <c r="T15" s="312"/>
      <c r="U15" s="312"/>
      <c r="V15" s="313"/>
      <c r="W15" s="311">
        <f>SUM(W5:AF13)</f>
        <v>0</v>
      </c>
      <c r="X15" s="312"/>
      <c r="Y15" s="312"/>
      <c r="Z15" s="312"/>
      <c r="AA15" s="312"/>
      <c r="AB15" s="312"/>
      <c r="AC15" s="312"/>
      <c r="AD15" s="312"/>
      <c r="AE15" s="312"/>
      <c r="AF15" s="313"/>
      <c r="AG15" s="311">
        <f>SUM(AG5:AP13)</f>
        <v>0</v>
      </c>
      <c r="AH15" s="312"/>
      <c r="AI15" s="312"/>
      <c r="AJ15" s="312"/>
      <c r="AK15" s="312"/>
      <c r="AL15" s="312"/>
      <c r="AM15" s="312"/>
      <c r="AN15" s="312"/>
      <c r="AO15" s="312"/>
      <c r="AP15" s="313"/>
      <c r="AQ15" s="311">
        <f>SUM(AQ5:AZ13)</f>
        <v>0</v>
      </c>
      <c r="AR15" s="312"/>
      <c r="AS15" s="312"/>
      <c r="AT15" s="312"/>
      <c r="AU15" s="312"/>
      <c r="AV15" s="312"/>
      <c r="AW15" s="312"/>
      <c r="AX15" s="312"/>
      <c r="AY15" s="312"/>
      <c r="AZ15" s="313"/>
      <c r="BA15" s="99">
        <f>IF(Allgemeines!F19&lt;&gt;0,Allgemeines!F19,SUM(C5:AZ13))</f>
        <v>0</v>
      </c>
      <c r="BB15" s="13">
        <f>SUM(D15:L15)</f>
        <v>0</v>
      </c>
      <c r="BC15" s="13" t="e">
        <f>(BC14/4)/C15</f>
        <v>#DIV/0!</v>
      </c>
    </row>
    <row r="16" spans="1:55" ht="12.75">
      <c r="A16" s="267" t="s">
        <v>237</v>
      </c>
      <c r="B16" s="267"/>
      <c r="C16" s="268"/>
      <c r="D16" s="269"/>
      <c r="E16" s="269">
        <v>2</v>
      </c>
      <c r="F16" s="269">
        <v>4</v>
      </c>
      <c r="G16" s="269"/>
      <c r="H16" s="269"/>
      <c r="I16" s="269"/>
      <c r="J16" s="269"/>
      <c r="K16" s="269"/>
      <c r="L16" s="270"/>
      <c r="M16" s="266"/>
      <c r="N16" s="105"/>
      <c r="O16" s="105"/>
      <c r="P16" s="105"/>
      <c r="Q16" s="105"/>
      <c r="R16" s="105"/>
      <c r="S16" s="105"/>
      <c r="T16" s="105"/>
      <c r="U16" s="105"/>
      <c r="V16" s="105"/>
      <c r="W16" s="266"/>
      <c r="X16" s="105"/>
      <c r="Y16" s="105"/>
      <c r="Z16" s="105"/>
      <c r="AA16" s="105"/>
      <c r="AB16" s="105"/>
      <c r="AC16" s="105"/>
      <c r="AD16" s="105"/>
      <c r="AE16" s="105"/>
      <c r="AF16" s="105"/>
      <c r="AG16" s="266"/>
      <c r="AH16" s="105"/>
      <c r="AI16" s="105"/>
      <c r="AJ16" s="105"/>
      <c r="AK16" s="105"/>
      <c r="AL16" s="105"/>
      <c r="AM16" s="105"/>
      <c r="AN16" s="105"/>
      <c r="AO16" s="105"/>
      <c r="AP16" s="105"/>
      <c r="AQ16" s="266"/>
      <c r="AR16" s="105"/>
      <c r="AS16" s="105"/>
      <c r="AT16" s="105"/>
      <c r="AU16" s="105"/>
      <c r="AV16" s="105"/>
      <c r="AW16" s="105"/>
      <c r="AX16" s="105"/>
      <c r="AY16" s="105"/>
      <c r="AZ16" s="105"/>
      <c r="BA16" s="99"/>
      <c r="BC16" s="13" t="e">
        <f>IF(BC15&lt;=1,1,(IF(BC15&lt;=1.25,1.25,(IF(BC15&lt;=1.5,1.5,(IF(BC15&lt;=1.75,1.75,(IF(BC15&lt;=2,2,(IF(BC15&lt;=2.25,2.25,(IF(BC15&lt;=2.5,2.5,(IF(BC15&gt;2.25,2.5,"")))))))))))))))</f>
        <v>#DIV/0!</v>
      </c>
    </row>
    <row r="17" spans="1:52" ht="12.75" hidden="1">
      <c r="A17" s="328" t="s">
        <v>227</v>
      </c>
      <c r="B17" s="328"/>
      <c r="C17" s="328"/>
      <c r="D17" s="328"/>
      <c r="E17" s="328"/>
      <c r="F17" s="328"/>
      <c r="G17" s="328"/>
      <c r="H17" s="328"/>
      <c r="I17" s="328"/>
      <c r="J17" s="328"/>
      <c r="K17" s="328"/>
      <c r="L17" s="328"/>
      <c r="M17" s="328"/>
      <c r="N17" s="328"/>
      <c r="O17" s="328"/>
      <c r="P17" s="328"/>
      <c r="Q17" s="328"/>
      <c r="R17" s="328"/>
      <c r="S17" s="328"/>
      <c r="T17" s="328"/>
      <c r="U17" s="328"/>
      <c r="V17" s="328"/>
      <c r="W17" s="253"/>
      <c r="X17" s="252"/>
      <c r="Y17" s="252"/>
      <c r="Z17" s="252"/>
      <c r="AA17" s="252"/>
      <c r="AB17" s="252"/>
      <c r="AC17" s="252"/>
      <c r="AD17" s="252"/>
      <c r="AE17" s="252"/>
      <c r="AF17" s="252"/>
      <c r="AG17" s="253" t="s">
        <v>228</v>
      </c>
      <c r="AH17" s="254">
        <f aca="true" t="shared" si="7" ref="AH17:AP17">((AH5*$B$5)+(AH6*$B$6)+(AH7*$B$7)+(AH8*$B$8)+(AH9*$B$9)+(AH10*$B$10)+(AH11*$B$11)+(AH12*$B$12)+(AH13*$B$13))/12*$V$1</f>
        <v>0</v>
      </c>
      <c r="AI17" s="254">
        <f t="shared" si="7"/>
        <v>0</v>
      </c>
      <c r="AJ17" s="254">
        <f t="shared" si="7"/>
        <v>0</v>
      </c>
      <c r="AK17" s="254">
        <f t="shared" si="7"/>
        <v>0</v>
      </c>
      <c r="AL17" s="254">
        <f t="shared" si="7"/>
        <v>0</v>
      </c>
      <c r="AM17" s="254">
        <f t="shared" si="7"/>
        <v>0</v>
      </c>
      <c r="AN17" s="254">
        <f t="shared" si="7"/>
        <v>0</v>
      </c>
      <c r="AO17" s="254">
        <f t="shared" si="7"/>
        <v>0</v>
      </c>
      <c r="AP17" s="254">
        <f t="shared" si="7"/>
        <v>0</v>
      </c>
      <c r="AR17" s="361">
        <f>IF(SUM(AR5:AZ6)&gt;0,"Bis 3 Std. nur in Sonderfällen!","")</f>
      </c>
      <c r="AS17" s="306"/>
      <c r="AT17" s="306"/>
      <c r="AU17" s="306"/>
      <c r="AV17" s="306"/>
      <c r="AW17" s="306"/>
      <c r="AX17" s="306"/>
      <c r="AY17" s="306"/>
      <c r="AZ17" s="306"/>
    </row>
    <row r="18" spans="1:56" ht="12.75">
      <c r="A18" s="226"/>
      <c r="B18" s="226"/>
      <c r="C18" s="226"/>
      <c r="D18" s="227"/>
      <c r="E18" s="227"/>
      <c r="F18" s="227"/>
      <c r="G18" s="227"/>
      <c r="H18" s="227"/>
      <c r="I18" s="227"/>
      <c r="J18" s="227"/>
      <c r="K18" s="227"/>
      <c r="L18" s="227"/>
      <c r="M18" s="227"/>
      <c r="N18" s="227"/>
      <c r="O18" s="227"/>
      <c r="P18" s="227"/>
      <c r="Q18" s="227"/>
      <c r="R18" s="226"/>
      <c r="S18" s="226"/>
      <c r="T18" s="226"/>
      <c r="U18" s="226"/>
      <c r="V18" s="226"/>
      <c r="W18" s="334" t="str">
        <f>IF(Allgemeines!F17&gt;0,CONCATENATE("Zuschuss Art. 24 / ",Allgemeines!F17," Plätze")," ")</f>
        <v>Zuschuss Art. 24 / 25 Plätze</v>
      </c>
      <c r="X18" s="327"/>
      <c r="Y18" s="327"/>
      <c r="Z18" s="327"/>
      <c r="AA18" s="327"/>
      <c r="AB18" s="335"/>
      <c r="AC18" s="335"/>
      <c r="AD18" s="335"/>
      <c r="AE18" s="335"/>
      <c r="AF18" s="335"/>
      <c r="AG18"/>
      <c r="AH18" s="336" t="s">
        <v>81</v>
      </c>
      <c r="AI18" s="306"/>
      <c r="AJ18" s="306"/>
      <c r="AK18" s="306"/>
      <c r="AL18" s="306"/>
      <c r="AM18" s="306"/>
      <c r="AN18" s="306"/>
      <c r="AO18" s="306"/>
      <c r="AP18" s="306"/>
      <c r="AQ18" s="306"/>
      <c r="AR18" s="306"/>
      <c r="AS18" s="306"/>
      <c r="AT18" s="306"/>
      <c r="AU18" s="306"/>
      <c r="AV18" s="306"/>
      <c r="AW18" s="306"/>
      <c r="AX18" s="336">
        <f>BA5*2+BA6*3+BA7*4+BA8*5+BA9*6+BA10*7+BA11*8+BA12*9+BA13*10</f>
        <v>0</v>
      </c>
      <c r="AY18" s="306"/>
      <c r="AZ18" s="306"/>
      <c r="BA18" s="336" t="s">
        <v>83</v>
      </c>
      <c r="BB18" s="306"/>
      <c r="BC18" s="306"/>
      <c r="BD18" s="306"/>
    </row>
    <row r="19" spans="18:56" ht="12.75">
      <c r="R19" s="336" t="str">
        <f>IF(Allgemeines!F19&lt;&gt;0,CONCATENATE("Platzsharing für ",Allgemeines!F19," Plätze")," ")</f>
        <v> </v>
      </c>
      <c r="S19" s="336"/>
      <c r="T19" s="336"/>
      <c r="U19" s="336"/>
      <c r="V19" s="336"/>
      <c r="W19" s="336"/>
      <c r="X19" s="336"/>
      <c r="Y19" s="336"/>
      <c r="Z19" s="336"/>
      <c r="AA19" s="336"/>
      <c r="AB19"/>
      <c r="AC19"/>
      <c r="AD19"/>
      <c r="AE19"/>
      <c r="AF19"/>
      <c r="AH19" s="336" t="s">
        <v>62</v>
      </c>
      <c r="AI19" s="306"/>
      <c r="AJ19" s="306"/>
      <c r="AK19" s="306"/>
      <c r="AL19" s="306"/>
      <c r="AM19" s="306"/>
      <c r="AN19" s="306"/>
      <c r="AO19" s="306"/>
      <c r="AP19" s="306"/>
      <c r="AQ19" s="306"/>
      <c r="AR19" s="306"/>
      <c r="AS19" s="306"/>
      <c r="AT19" s="306"/>
      <c r="AU19" s="306"/>
      <c r="AV19" s="306"/>
      <c r="AW19" s="306"/>
      <c r="AX19" s="356">
        <f>IF(BA14&gt;0,AX18/BA14,0)</f>
        <v>0</v>
      </c>
      <c r="AY19" s="356"/>
      <c r="AZ19" s="356"/>
      <c r="BA19" s="336" t="s">
        <v>83</v>
      </c>
      <c r="BB19" s="336"/>
      <c r="BC19" s="336"/>
      <c r="BD19" s="336"/>
    </row>
    <row r="20" spans="1:56" ht="12.75">
      <c r="A20" s="346" t="s">
        <v>54</v>
      </c>
      <c r="B20" s="347"/>
      <c r="C20" s="347"/>
      <c r="D20" s="347"/>
      <c r="E20" s="347"/>
      <c r="F20" s="347"/>
      <c r="G20" s="347"/>
      <c r="H20" s="332" t="s">
        <v>60</v>
      </c>
      <c r="I20" s="333"/>
      <c r="J20" s="333"/>
      <c r="K20" s="333"/>
      <c r="L20" s="333"/>
      <c r="M20" s="359" t="s">
        <v>55</v>
      </c>
      <c r="N20" s="333"/>
      <c r="O20" s="333"/>
      <c r="P20" s="333"/>
      <c r="Q20" s="360"/>
      <c r="R20" s="377" t="s">
        <v>235</v>
      </c>
      <c r="S20" s="333"/>
      <c r="T20" s="333"/>
      <c r="U20" s="333"/>
      <c r="V20" s="360"/>
      <c r="W20" s="326" t="str">
        <f>IF(Allgemeines!F17&gt;0,"kommunal"," ")</f>
        <v>kommunal</v>
      </c>
      <c r="X20" s="327"/>
      <c r="Y20" s="327"/>
      <c r="Z20" s="327"/>
      <c r="AA20" s="327"/>
      <c r="AB20" s="334" t="str">
        <f>IF(Allgemeines!F17&gt;0,"Land"," ")</f>
        <v>Land</v>
      </c>
      <c r="AC20" s="327"/>
      <c r="AD20" s="327"/>
      <c r="AE20" s="327"/>
      <c r="AF20" s="327"/>
      <c r="AH20" s="336" t="s">
        <v>198</v>
      </c>
      <c r="AI20" s="306"/>
      <c r="AJ20" s="306"/>
      <c r="AK20" s="306"/>
      <c r="AL20" s="306"/>
      <c r="AM20" s="306"/>
      <c r="AN20" s="306"/>
      <c r="AO20" s="306"/>
      <c r="AP20" s="306"/>
      <c r="AQ20" s="306"/>
      <c r="AR20" s="306"/>
      <c r="AS20" s="306"/>
      <c r="AT20" s="306"/>
      <c r="AU20" s="306"/>
      <c r="AV20" s="306"/>
      <c r="AW20" s="306"/>
      <c r="AX20" s="336">
        <f>AX18-(C5+M5+W5+AG5+AQ5)*2-(C6+M6+W6+AG6+AQ6)*3-(C7+M7+W7+AG7+AQ7)*4-(C8+M8+W8+AG8+AQ8)*5-(C9+M9+W9+AG9+AQ9)*6-(C10+M10+W10+AG10+AQ10)*7-(C11+M11+W11+AG11+AQ11)*8-(C12+M12+W12+AG12+AQ12)*9-(C13+M13+W13+AG13+AQ13)*10</f>
        <v>0</v>
      </c>
      <c r="AY20" s="336"/>
      <c r="AZ20" s="336"/>
      <c r="BA20" s="336" t="s">
        <v>83</v>
      </c>
      <c r="BB20" s="336"/>
      <c r="BC20" s="336"/>
      <c r="BD20" s="336"/>
    </row>
    <row r="21" spans="1:61" ht="12.75">
      <c r="A21" s="325" t="str">
        <f>CONCATENATE("Sitz der Kita: ",Allgemeines!B23)</f>
        <v>Sitz der Kita: </v>
      </c>
      <c r="B21" s="325"/>
      <c r="C21" s="325"/>
      <c r="D21" s="325"/>
      <c r="E21" s="325"/>
      <c r="F21" s="325"/>
      <c r="G21" s="325"/>
      <c r="H21" s="320">
        <f>V1*(D5*Fördertabellen!$C$6+D6*Fördertabellen!$C$7+D7*Fördertabellen!$C$8+D8*Fördertabellen!$C$9+D9*Fördertabellen!$C$10+D10*Fördertabellen!$C$11+D11*Fördertabellen!$C$12+D12*Fördertabellen!$C$13+D13*Fördertabellen!$C$14+N5*Fördertabellen!$E$6+N6*Fördertabellen!$E$7+N7*Fördertabellen!$E$8+N8*Fördertabellen!$E$9+N9*Fördertabellen!$E$10+N10*Fördertabellen!$E$11+N11*Fördertabellen!$E$12+N12*Fördertabellen!$E$13+N13*Fördertabellen!$E$14+X5*Fördertabellen!$G$6+X6*Fördertabellen!$G$7+X7*Fördertabellen!$G$8+X8*Fördertabellen!$G$9+X9*Fördertabellen!$G$10+X10*Fördertabellen!$G$11+X11*Fördertabellen!$G$12+X12*Fördertabellen!$G$13+X13*Fördertabellen!$G$14+AH5*Fördertabellen!$I$6+AH6*Fördertabellen!$I$7+AH7*Fördertabellen!$I$8+AH8*Fördertabellen!$I$9+AH9*Fördertabellen!$I$10+AH10*Fördertabellen!$I$11+AH11*Fördertabellen!$I$12+AH12*Fördertabellen!$I$13+AH13*Fördertabellen!$I$14+AR5*Fördertabellen!$K$6+AR6*Fördertabellen!$K$7+AR7*Fördertabellen!$K$8+AR8*Fördertabellen!$K$9+AR9*Fördertabellen!$K$10+AR10*Fördertabellen!$K$11+AR11*Fördertabellen!$K$12+AR12*Fördertabellen!$K$13+AR13*Fördertabellen!$K$14)/12</f>
        <v>0</v>
      </c>
      <c r="I21" s="321"/>
      <c r="J21" s="321"/>
      <c r="K21" s="321"/>
      <c r="L21" s="321"/>
      <c r="M21" s="321">
        <f aca="true" t="shared" si="8" ref="M21:M29">H21</f>
        <v>0</v>
      </c>
      <c r="N21" s="321"/>
      <c r="O21" s="321"/>
      <c r="P21" s="321"/>
      <c r="Q21" s="337"/>
      <c r="R21" s="321">
        <f>IF($AX$28&lt;=11,V1*(D5*Fördertabellen!$C$25+'Kinder Zuschuss'!D6*Fördertabellen!$C$26+'Kinder Zuschuss'!D7*Fördertabellen!$C$27+'Kinder Zuschuss'!D8*Fördertabellen!$C$28+'Kinder Zuschuss'!D9*Fördertabellen!$C$29+'Kinder Zuschuss'!D10*Fördertabellen!$C$30+'Kinder Zuschuss'!D11*Fördertabellen!$C$31+'Kinder Zuschuss'!D12*Fördertabellen!$C$32+'Kinder Zuschuss'!D13*Fördertabellen!$C$33+'Kinder Zuschuss'!N5*Fördertabellen!$E$25+'Kinder Zuschuss'!N6*Fördertabellen!$E$26+'Kinder Zuschuss'!N7*Fördertabellen!$E$27+'Kinder Zuschuss'!N8*Fördertabellen!$E$28+'Kinder Zuschuss'!N9*Fördertabellen!$E$29+'Kinder Zuschuss'!N10*Fördertabellen!$E$30+'Kinder Zuschuss'!N11*Fördertabellen!$E$31+'Kinder Zuschuss'!N12*Fördertabellen!$E$32+'Kinder Zuschuss'!N13*Fördertabellen!$E$33+'Kinder Zuschuss'!X5*Fördertabellen!$G$25+'Kinder Zuschuss'!X6*Fördertabellen!$G$26+'Kinder Zuschuss'!X7*Fördertabellen!$G$27+'Kinder Zuschuss'!X8*Fördertabellen!$G$28+'Kinder Zuschuss'!X9*Fördertabellen!$G$29+'Kinder Zuschuss'!X10*Fördertabellen!$G$30+'Kinder Zuschuss'!X11*Fördertabellen!$G$31+'Kinder Zuschuss'!X12*Fördertabellen!$G$32+'Kinder Zuschuss'!X13*Fördertabellen!$G$33+'Kinder Zuschuss'!AH5*Fördertabellen!$I$25+'Kinder Zuschuss'!AH6*Fördertabellen!$I$26+'Kinder Zuschuss'!AH7*Fördertabellen!$I$27+'Kinder Zuschuss'!AH8*Fördertabellen!$I$28+'Kinder Zuschuss'!AH9*Fördertabellen!$I$29+'Kinder Zuschuss'!AH10*Fördertabellen!$I$30+'Kinder Zuschuss'!AH11*Fördertabellen!$I$31+'Kinder Zuschuss'!AH12*Fördertabellen!$I$32+'Kinder Zuschuss'!AH13*Fördertabellen!$I$33+'Kinder Zuschuss'!AR5*Fördertabellen!$K$25+'Kinder Zuschuss'!AR6*Fördertabellen!$K$26+'Kinder Zuschuss'!AR7*Fördertabellen!$K$27+'Kinder Zuschuss'!AR8*Fördertabellen!$K$28+'Kinder Zuschuss'!AR9*Fördertabellen!$K$29+'Kinder Zuschuss'!AR10*Fördertabellen!$K$30+'Kinder Zuschuss'!AR11*Fördertabellen!$K$31+'Kinder Zuschuss'!AR12*Fördertabellen!$K$32+'Kinder Zuschuss'!AR13*Fördertabellen!$K$33)/12,0)</f>
        <v>0</v>
      </c>
      <c r="S21" s="321"/>
      <c r="T21" s="321"/>
      <c r="U21" s="321"/>
      <c r="V21" s="337"/>
      <c r="W21" s="321" t="e">
        <f>IF(Allgemeines!F17&gt;0,W30-SUM(W22:AA29),"")</f>
        <v>#DIV/0!</v>
      </c>
      <c r="X21" s="331"/>
      <c r="Y21" s="331"/>
      <c r="Z21" s="331"/>
      <c r="AA21" s="331"/>
      <c r="AB21" s="366" t="e">
        <f aca="true" t="shared" si="9" ref="AB21:AB29">W21</f>
        <v>#DIV/0!</v>
      </c>
      <c r="AC21" s="366"/>
      <c r="AD21" s="366"/>
      <c r="AE21" s="366"/>
      <c r="AF21" s="366"/>
      <c r="AH21" s="336" t="s">
        <v>87</v>
      </c>
      <c r="AI21" s="336"/>
      <c r="AJ21" s="336"/>
      <c r="AK21" s="336"/>
      <c r="AL21" s="336"/>
      <c r="AM21" s="336"/>
      <c r="AN21" s="336"/>
      <c r="AO21" s="336"/>
      <c r="AP21" s="336"/>
      <c r="AQ21" s="336"/>
      <c r="AR21" s="336"/>
      <c r="AS21" s="336"/>
      <c r="AT21" s="336"/>
      <c r="AU21" s="336"/>
      <c r="AV21" s="336"/>
      <c r="AW21" s="336"/>
      <c r="AX21" s="356">
        <f>IF(Allgemeines!F19=0,IF((BA14-C14-M14-W14-AG14-AQ14)&gt;0,AX20/(BA14-C14-M14-W14-AG14-AQ14),""),AX20/BA15)</f>
      </c>
      <c r="AY21" s="356"/>
      <c r="AZ21" s="356"/>
      <c r="BA21" s="336" t="s">
        <v>83</v>
      </c>
      <c r="BB21" s="336"/>
      <c r="BC21" s="336"/>
      <c r="BD21" s="336"/>
      <c r="BG21" s="236">
        <f>AX21</f>
      </c>
      <c r="BH21" s="236"/>
      <c r="BI21" s="236"/>
    </row>
    <row r="22" spans="1:56" ht="12.75">
      <c r="A22" s="325">
        <f>Allgemeines!B24</f>
        <v>0</v>
      </c>
      <c r="B22" s="325"/>
      <c r="C22" s="325"/>
      <c r="D22" s="325"/>
      <c r="E22" s="325"/>
      <c r="F22" s="325"/>
      <c r="G22" s="325"/>
      <c r="H22" s="320">
        <f>V1*(E5*Fördertabellen!$C$6+E6*Fördertabellen!$C$7+E7*Fördertabellen!$C$8+E8*Fördertabellen!$C$9+E9*Fördertabellen!$C$10+E10*Fördertabellen!$C$11+E11*Fördertabellen!$C$12+E12*Fördertabellen!$C$13+E13*Fördertabellen!$C$14+O5*Fördertabellen!$E$6+O6*Fördertabellen!$E$7+O7*Fördertabellen!$E$8+O8*Fördertabellen!$E$9+O9*Fördertabellen!$E$10+O10*Fördertabellen!$E$11+O11*Fördertabellen!$E$12+O12*Fördertabellen!$E$13+O13*Fördertabellen!$E$14+Y5*Fördertabellen!$G$6+Y6*Fördertabellen!$G$7+Y7*Fördertabellen!$G$8+Y8*Fördertabellen!$G$9+Y9*Fördertabellen!$G$10+Y10*Fördertabellen!$G$11+Y11*Fördertabellen!$G$12+Y12*Fördertabellen!$G$13+Y13*Fördertabellen!$G$14+AI5*Fördertabellen!$I$6+AI6*Fördertabellen!$I$7+AI7*Fördertabellen!$I$8+AI8*Fördertabellen!$I$9+AI9*Fördertabellen!$I$10+AI10*Fördertabellen!$I$11+AI11*Fördertabellen!$I$12+AI12*Fördertabellen!$I$13+AI13*Fördertabellen!$I$14+AS5*Fördertabellen!$K$6+AS6*Fördertabellen!$K$7+AS7*Fördertabellen!$K$8+AS8*Fördertabellen!$K$9+AS9*Fördertabellen!$K$10+AS10*Fördertabellen!$K$11+AS11*Fördertabellen!$K$12+AS12*Fördertabellen!$K$13+AS13*Fördertabellen!$K$14)/12</f>
        <v>0</v>
      </c>
      <c r="I22" s="321"/>
      <c r="J22" s="321"/>
      <c r="K22" s="321"/>
      <c r="L22" s="321"/>
      <c r="M22" s="321">
        <f t="shared" si="8"/>
        <v>0</v>
      </c>
      <c r="N22" s="321"/>
      <c r="O22" s="321"/>
      <c r="P22" s="321"/>
      <c r="Q22" s="337"/>
      <c r="R22" s="321">
        <f>IF($AX$28&lt;=11,V1*(E5*Fördertabellen!$C$25+'Kinder Zuschuss'!E6*Fördertabellen!$C$26+'Kinder Zuschuss'!E7*Fördertabellen!$C$27+'Kinder Zuschuss'!E8*Fördertabellen!$C$28+'Kinder Zuschuss'!E9*Fördertabellen!$C$29+'Kinder Zuschuss'!E10*Fördertabellen!$C$30+'Kinder Zuschuss'!E11*Fördertabellen!$C$31+'Kinder Zuschuss'!E12*Fördertabellen!$C$32+'Kinder Zuschuss'!E13*Fördertabellen!$C$33+'Kinder Zuschuss'!O5*Fördertabellen!$E$25+'Kinder Zuschuss'!O6*Fördertabellen!$E$26+'Kinder Zuschuss'!O7*Fördertabellen!$E$27+'Kinder Zuschuss'!O8*Fördertabellen!$E$28+'Kinder Zuschuss'!O9*Fördertabellen!$E$29+'Kinder Zuschuss'!O10*Fördertabellen!$E$30+'Kinder Zuschuss'!O11*Fördertabellen!$E$31+'Kinder Zuschuss'!O12*Fördertabellen!$E$32+'Kinder Zuschuss'!O13*Fördertabellen!$E$33+'Kinder Zuschuss'!Y5*Fördertabellen!$G$25+'Kinder Zuschuss'!Y6*Fördertabellen!$G$26+'Kinder Zuschuss'!Y7*Fördertabellen!$G$27+'Kinder Zuschuss'!Y8*Fördertabellen!$G$28+'Kinder Zuschuss'!Y9*Fördertabellen!$G$29+'Kinder Zuschuss'!Y10*Fördertabellen!$G$30+'Kinder Zuschuss'!Y11*Fördertabellen!$G$31+'Kinder Zuschuss'!Y12*Fördertabellen!$G$32+'Kinder Zuschuss'!Y13*Fördertabellen!$G$33+'Kinder Zuschuss'!AI5*Fördertabellen!$I$25+'Kinder Zuschuss'!AI6*Fördertabellen!$I$26+'Kinder Zuschuss'!AI7*Fördertabellen!$I$27+'Kinder Zuschuss'!AI8*Fördertabellen!$I$28+'Kinder Zuschuss'!AI9*Fördertabellen!$I$29+'Kinder Zuschuss'!AI10*Fördertabellen!$I$30+'Kinder Zuschuss'!AI11*Fördertabellen!$I$31+'Kinder Zuschuss'!AI12*Fördertabellen!$I$32+'Kinder Zuschuss'!AI13*Fördertabellen!$I$33+'Kinder Zuschuss'!AS5*Fördertabellen!$K$25+'Kinder Zuschuss'!AS6*Fördertabellen!$K$26+'Kinder Zuschuss'!AS7*Fördertabellen!$K$27+'Kinder Zuschuss'!AS8*Fördertabellen!$K$28+'Kinder Zuschuss'!AS9*Fördertabellen!$K$29+'Kinder Zuschuss'!AS10*Fördertabellen!$K$30+'Kinder Zuschuss'!AS11*Fördertabellen!$K$31+'Kinder Zuschuss'!AS12*Fördertabellen!$K$32+'Kinder Zuschuss'!AS13*Fördertabellen!$K$33)/12,0)</f>
        <v>0</v>
      </c>
      <c r="S22" s="321"/>
      <c r="T22" s="321"/>
      <c r="U22" s="321"/>
      <c r="V22" s="337"/>
      <c r="W22" s="366">
        <f>IF(Allgemeines!$F$17&gt;0,H22,"")</f>
        <v>0</v>
      </c>
      <c r="X22" s="366"/>
      <c r="Y22" s="366"/>
      <c r="Z22" s="366"/>
      <c r="AA22" s="366"/>
      <c r="AB22" s="366">
        <f t="shared" si="9"/>
        <v>0</v>
      </c>
      <c r="AC22" s="366"/>
      <c r="AD22" s="366"/>
      <c r="AE22" s="366"/>
      <c r="AF22" s="366"/>
      <c r="AH22" s="340" t="s">
        <v>82</v>
      </c>
      <c r="AI22" s="341"/>
      <c r="AJ22" s="341"/>
      <c r="AK22" s="341"/>
      <c r="AL22" s="341"/>
      <c r="AM22" s="341"/>
      <c r="AN22" s="341"/>
      <c r="AO22" s="341"/>
      <c r="AP22" s="341"/>
      <c r="AQ22" s="341"/>
      <c r="AR22" s="341"/>
      <c r="AS22" s="341"/>
      <c r="AT22" s="341"/>
      <c r="AU22" s="341"/>
      <c r="AV22" s="341"/>
      <c r="AW22" s="341"/>
      <c r="AX22" s="340">
        <f>(SUM(C5:L5)*D3*B5+SUM(C6:L6)*D3*B6+SUM(C7:L7)*D3*B7+SUM(C8:L8)*D3*B8+SUM(C9:L9)*D3*B9+SUM(C10:L10)*D3*B10+SUM(C11:L11)*D3*B11+SUM(C12:L12)*D3*B12+SUM(C13:L13)*D3*B13+SUM(M5:V5)*N3*B5+SUM(M6:V6)*N3*B6+SUM(M7:V7)*N3*B7+SUM(M8:V8)*N3*B8+SUM(M9:V9)*N3*B9+SUM(M10:V10)*N3*B10+SUM(M11:V11)*N3*B11+SUM(M12:V12)*N3*B12+SUM(M13:V13)*N3*B13+SUM(W5:AF5)*X3*B5+SUM(W6:AF6)*X3*B6+SUM(W7:AF7)*X3*B7+SUM(W8:AF8)*X3*B8+SUM(W9:AF9)*X3*B9+SUM(W10:AF10)*X3*B10+SUM(W11:AF11)*X3*B11+SUM(W12:AF12)*X3*B12+SUM(W13:AF13)*X3*B13+SUM(AG5:AP5)*AH3*B5+SUM(AG6:AP6)*AH3*B6+SUM(AG7:AP7)*AH3*B7+SUM(AG8:AP8)*AH3*B8+SUM(AG9:AP9)*AH3*B9+SUM(AG10:AP10)*AH3*B10+SUM(AG11:AP11)*AH3*B11+SUM(AG12:AP12)*AH3*B12+SUM(AG13:AP13)*AH3*B13+SUM(AQ5:AZ5)*4.5*B5+SUM(AQ6:AZ6)*4.5*B6+SUM(AQ7:AZ7)*4.5*B7+SUM(AQ8:AZ8)*4.5*B8+SUM(AQ9:AZ9)*4.5*B9+SUM(AQ10:AZ10)*4.5*B10+SUM(AQ11:AZ11)*4.5*B11+SUM(AQ12:AZ12)*4.5*B12+SUM(AQ13:AZ13)*4.5*B13)*4</f>
        <v>0</v>
      </c>
      <c r="AY22" s="341"/>
      <c r="AZ22" s="341"/>
      <c r="BA22" s="340" t="s">
        <v>83</v>
      </c>
      <c r="BB22" s="340"/>
      <c r="BC22" s="340"/>
      <c r="BD22" s="340"/>
    </row>
    <row r="23" spans="1:56" ht="12.75">
      <c r="A23" s="325">
        <f>Allgemeines!B25</f>
        <v>0</v>
      </c>
      <c r="B23" s="325"/>
      <c r="C23" s="325"/>
      <c r="D23" s="325"/>
      <c r="E23" s="325"/>
      <c r="F23" s="325"/>
      <c r="G23" s="325"/>
      <c r="H23" s="320">
        <f>V1*(F5*Fördertabellen!$C$6+F6*Fördertabellen!$C$7+F7*Fördertabellen!$C$8+F8*Fördertabellen!$C$9+F9*Fördertabellen!$C$10+F10*Fördertabellen!$C$11+F11*Fördertabellen!$C$12+F12*Fördertabellen!$C$13+F13*Fördertabellen!$C$14+P5*Fördertabellen!$E$6+P6*Fördertabellen!$E$7+P7*Fördertabellen!$E$8+P8*Fördertabellen!$E$9+P9*Fördertabellen!$E$10+P10*Fördertabellen!$E$11+P11*Fördertabellen!$E$12+P12*Fördertabellen!$E$13+P13*Fördertabellen!$E$14+Z5*Fördertabellen!$G$6+Z6*Fördertabellen!$G$7+Z7*Fördertabellen!$G$8+Z8*Fördertabellen!$G$9+Z9*Fördertabellen!$G$10+Z10*Fördertabellen!$G$11+Z11*Fördertabellen!$G$12+Z12*Fördertabellen!$G$13+Z13*Fördertabellen!$G$14+AJ5*Fördertabellen!$I$6+AJ6*Fördertabellen!$I$7+AJ7*Fördertabellen!$I$8+AJ8*Fördertabellen!$I$9+AJ9*Fördertabellen!$I$10+AJ10*Fördertabellen!$I$11+AJ11*Fördertabellen!$I$12+AJ12*Fördertabellen!$I$13+AJ13*Fördertabellen!$I$14+AT5*Fördertabellen!$K$6+AT6*Fördertabellen!$K$7+AT7*Fördertabellen!$K$8+AT8*Fördertabellen!$K$9+AT9*Fördertabellen!$K$10+AT10*Fördertabellen!$K$11+AT11*Fördertabellen!$K$12+AT12*Fördertabellen!$K$13+AT13*Fördertabellen!$K$14)/12</f>
        <v>0</v>
      </c>
      <c r="I23" s="321"/>
      <c r="J23" s="321"/>
      <c r="K23" s="321"/>
      <c r="L23" s="321"/>
      <c r="M23" s="321">
        <f t="shared" si="8"/>
        <v>0</v>
      </c>
      <c r="N23" s="321"/>
      <c r="O23" s="321"/>
      <c r="P23" s="321"/>
      <c r="Q23" s="337"/>
      <c r="R23" s="321">
        <f>IF($AX$28&lt;=11,$V$1*(F$5*Fördertabellen!$C$25+'Kinder Zuschuss'!F$6*Fördertabellen!$C$26+'Kinder Zuschuss'!F$7*Fördertabellen!$C$27+'Kinder Zuschuss'!F$8*Fördertabellen!$C$28+'Kinder Zuschuss'!F$9*Fördertabellen!$C$29+'Kinder Zuschuss'!F$10*Fördertabellen!$C$30+'Kinder Zuschuss'!F$11*Fördertabellen!$C$31+'Kinder Zuschuss'!F$12*Fördertabellen!$C$32+'Kinder Zuschuss'!F$13*Fördertabellen!$C$33+'Kinder Zuschuss'!P$5*Fördertabellen!$E$25+'Kinder Zuschuss'!P$6*Fördertabellen!$E$26+'Kinder Zuschuss'!P$7*Fördertabellen!$E$27+'Kinder Zuschuss'!P$8*Fördertabellen!$E$28+'Kinder Zuschuss'!P$9*Fördertabellen!$E$29+'Kinder Zuschuss'!P$10*Fördertabellen!$E$30+'Kinder Zuschuss'!P$11*Fördertabellen!$E$31+'Kinder Zuschuss'!P$12*Fördertabellen!$E$32+'Kinder Zuschuss'!P$13*Fördertabellen!$E$33+'Kinder Zuschuss'!Z$5*Fördertabellen!$G$25+'Kinder Zuschuss'!Z$6*Fördertabellen!$G$26+'Kinder Zuschuss'!Z$7*Fördertabellen!$G$27+'Kinder Zuschuss'!Z$8*Fördertabellen!$G$28+'Kinder Zuschuss'!Z$9*Fördertabellen!$G$29+'Kinder Zuschuss'!Z$10*Fördertabellen!$G$30+'Kinder Zuschuss'!Z$11*Fördertabellen!$G$31+'Kinder Zuschuss'!Z$12*Fördertabellen!$G$32+'Kinder Zuschuss'!Z$13*Fördertabellen!$G$33+'Kinder Zuschuss'!AJ$5*Fördertabellen!$I$25+'Kinder Zuschuss'!AJ$6*Fördertabellen!$I$26+'Kinder Zuschuss'!AJ$7*Fördertabellen!$I$27+'Kinder Zuschuss'!AJ$8*Fördertabellen!$I$28+'Kinder Zuschuss'!AJ$9*Fördertabellen!$I$29+'Kinder Zuschuss'!AJ$10*Fördertabellen!$I$30+'Kinder Zuschuss'!AJ$11*Fördertabellen!$I$31+'Kinder Zuschuss'!AJ$12*Fördertabellen!$I$32+'Kinder Zuschuss'!AJ$13*Fördertabellen!$I$33+'Kinder Zuschuss'!AT$5*Fördertabellen!$K$25+'Kinder Zuschuss'!AT$6*Fördertabellen!$K$26+'Kinder Zuschuss'!AT$7*Fördertabellen!$K$27+'Kinder Zuschuss'!AT$8*Fördertabellen!$K$28+'Kinder Zuschuss'!AT$9*Fördertabellen!$K$29+'Kinder Zuschuss'!AT$10*Fördertabellen!$K$30+'Kinder Zuschuss'!AT$11*Fördertabellen!$K$31+'Kinder Zuschuss'!AT$12*Fördertabellen!$K$32+'Kinder Zuschuss'!AT$13*Fördertabellen!$K$33)/12,0)</f>
        <v>0</v>
      </c>
      <c r="S23" s="321"/>
      <c r="T23" s="321"/>
      <c r="U23" s="321"/>
      <c r="V23" s="337"/>
      <c r="W23" s="366">
        <f>IF(Allgemeines!$F$17&gt;0,H23,"")</f>
        <v>0</v>
      </c>
      <c r="X23" s="366"/>
      <c r="Y23" s="366"/>
      <c r="Z23" s="366"/>
      <c r="AA23" s="366"/>
      <c r="AB23" s="366">
        <f t="shared" si="9"/>
        <v>0</v>
      </c>
      <c r="AC23" s="366"/>
      <c r="AD23" s="366"/>
      <c r="AE23" s="366"/>
      <c r="AF23" s="366"/>
      <c r="AH23" s="342" t="s">
        <v>182</v>
      </c>
      <c r="AI23" s="312"/>
      <c r="AJ23" s="312"/>
      <c r="AK23" s="312"/>
      <c r="AL23" s="312"/>
      <c r="AM23" s="312"/>
      <c r="AN23" s="312"/>
      <c r="AO23" s="312"/>
      <c r="AP23" s="312"/>
      <c r="AQ23" s="312"/>
      <c r="AR23" s="312"/>
      <c r="AS23" s="312"/>
      <c r="AT23" s="312"/>
      <c r="AU23" s="312"/>
      <c r="AV23" s="312"/>
      <c r="AW23" s="312"/>
      <c r="AX23" s="357">
        <f>((((SUM(C5:L5)*D3*B5+SUM(C6:L6)*D3*B6+SUM(C7:L7)*D3*B7+SUM(C8:L8)*D3*B8+SUM(C9:L9)*D3*B9+SUM(C10:L10)*D3*B10+SUM(C11:L11)*D3*B11+SUM(C12:L12)*D3*B12+SUM(C13:L13)*D3*B13+SUM(M5:V5)*N3*B5+SUM(M6:V6)*N3*B6+SUM(M7:V7)*N3*B7+SUM(M8:V8)*N3*B8+SUM(M9:V9)*N3*B9+SUM(M10:V10)*N3*B10+SUM(M11:V11)*N3*B11+SUM(M12:V12)*N3*B12+SUM(M13:V13)*N3*B13+SUM(W5:AF5)*X3*B5+SUM(W6:AF6)*X3*B6+SUM(W7:AF7)*X3*B7+SUM(W8:AF8)*X3*B8+SUM(W9:AF9)*X3*B9+SUM(W10:AF10)*X3*B10+SUM(W11:AF11)*X3*B11+SUM(W12:AF12)*X3*B12+SUM(W13:AF13)*X3*B13+SUM(AG5:AP5)*AH3*B5+SUM(AG6:AP6)*AH3*B6+SUM(AG7:AP7)*AH3*B7+SUM(AG8:AP8)*AH3*B8+SUM(AG9:AP9)*AH3*B9+SUM(AG10:AP10)*AH3*B10+SUM(AG11:AP11)*AH3*B11+SUM(AG12:AP12)*AH3*B12+SUM(AG13:AP13)*AH3*B13+SUM(AQ5:AZ5)*B5+SUM(AQ6:AZ6)*B6+SUM(AQ7:AZ7)*B7+SUM(AQ8:AZ8)*B8+SUM(AQ9:AZ9)*B9+SUM(AQ10:AZ10)*B10+SUM(AQ11:AZ11)*B11+SUM(AQ12:AZ12)*B12+SUM(AQ13:AZ13)*B13)*4)/11)/2)*5</f>
        <v>0</v>
      </c>
      <c r="AY23" s="356"/>
      <c r="AZ23" s="356"/>
      <c r="BA23" s="343" t="s">
        <v>88</v>
      </c>
      <c r="BB23" s="306"/>
      <c r="BC23" s="306"/>
      <c r="BD23" s="306"/>
    </row>
    <row r="24" spans="1:56" ht="12.75">
      <c r="A24" s="325">
        <f>Allgemeines!B26</f>
        <v>0</v>
      </c>
      <c r="B24" s="325"/>
      <c r="C24" s="325"/>
      <c r="D24" s="325"/>
      <c r="E24" s="325"/>
      <c r="F24" s="325"/>
      <c r="G24" s="325"/>
      <c r="H24" s="320">
        <f>V1*(G5*Fördertabellen!$C$6+G6*Fördertabellen!$C$7+G7*Fördertabellen!$C$8+G8*Fördertabellen!$C$9+G9*Fördertabellen!$C$10+G10*Fördertabellen!$C$11+G11*Fördertabellen!$C$12+G12*Fördertabellen!$C$13+G13*Fördertabellen!$C$14+Q5*Fördertabellen!$E$6+Q6*Fördertabellen!$E$7+Q7*Fördertabellen!$E$8+Q8*Fördertabellen!$E$9+Q9*Fördertabellen!$E$10+Q10*Fördertabellen!$E$11+Q11*Fördertabellen!$E$12+Q12*Fördertabellen!$E$13+Q13*Fördertabellen!$E$14+AA5*Fördertabellen!$G$6+AA6*Fördertabellen!$G$7+AA7*Fördertabellen!$G$8+AA8*Fördertabellen!$G$9+AA9*Fördertabellen!$G$10+AA10*Fördertabellen!$G$11+AA11*Fördertabellen!$G$12+AA12*Fördertabellen!$G$13+AA13*Fördertabellen!$G$14+AK5*Fördertabellen!$I$6+AK6*Fördertabellen!$I$7+AK7*Fördertabellen!$I$8+AK8*Fördertabellen!$I$9+AK9*Fördertabellen!$I$10+AK10*Fördertabellen!$I$11+AK11*Fördertabellen!$I$12+AK12*Fördertabellen!$I$13+AK13*Fördertabellen!$I$14+AU5*Fördertabellen!$K$6+AU6*Fördertabellen!$K$7+AU7*Fördertabellen!$K$8+AU8*Fördertabellen!$K$9+AU9*Fördertabellen!$K$10+AU10*Fördertabellen!$K$11+AU11*Fördertabellen!$K$12+AU12*Fördertabellen!$K$13+AU13*Fördertabellen!$K$14)/12</f>
        <v>0</v>
      </c>
      <c r="I24" s="321"/>
      <c r="J24" s="321"/>
      <c r="K24" s="321"/>
      <c r="L24" s="321"/>
      <c r="M24" s="321">
        <f t="shared" si="8"/>
        <v>0</v>
      </c>
      <c r="N24" s="321"/>
      <c r="O24" s="321"/>
      <c r="P24" s="321"/>
      <c r="Q24" s="337"/>
      <c r="R24" s="321">
        <f>IF($AX$28&lt;=11,$V$1*(G$5*Fördertabellen!$C$25+'Kinder Zuschuss'!G$6*Fördertabellen!$C$26+'Kinder Zuschuss'!G$7*Fördertabellen!$C$27+'Kinder Zuschuss'!G$8*Fördertabellen!$C$28+'Kinder Zuschuss'!G$9*Fördertabellen!$C$29+'Kinder Zuschuss'!G$10*Fördertabellen!$C$30+'Kinder Zuschuss'!G$11*Fördertabellen!$C$31+'Kinder Zuschuss'!G$12*Fördertabellen!$C$32+'Kinder Zuschuss'!G$13*Fördertabellen!$C$33+'Kinder Zuschuss'!Q$5*Fördertabellen!$E$25+'Kinder Zuschuss'!Q$6*Fördertabellen!$E$26+'Kinder Zuschuss'!Q$7*Fördertabellen!$E$27+'Kinder Zuschuss'!Q$8*Fördertabellen!$E$28+'Kinder Zuschuss'!Q$9*Fördertabellen!$E$29+'Kinder Zuschuss'!Q$10*Fördertabellen!$E$30+'Kinder Zuschuss'!Q$11*Fördertabellen!$E$31+'Kinder Zuschuss'!Q$12*Fördertabellen!$E$32+'Kinder Zuschuss'!Q$13*Fördertabellen!$E$33+'Kinder Zuschuss'!AA$5*Fördertabellen!$G$25+'Kinder Zuschuss'!AA$6*Fördertabellen!$G$26+'Kinder Zuschuss'!AA$7*Fördertabellen!$G$27+'Kinder Zuschuss'!AA$8*Fördertabellen!$G$28+'Kinder Zuschuss'!AA$9*Fördertabellen!$G$29+'Kinder Zuschuss'!AA$10*Fördertabellen!$G$30+'Kinder Zuschuss'!AA$11*Fördertabellen!$G$31+'Kinder Zuschuss'!AA$12*Fördertabellen!$G$32+'Kinder Zuschuss'!AA$13*Fördertabellen!$G$33+'Kinder Zuschuss'!AK$5*Fördertabellen!$I$25+'Kinder Zuschuss'!AK$6*Fördertabellen!$I$26+'Kinder Zuschuss'!AK$7*Fördertabellen!$I$27+'Kinder Zuschuss'!AK$8*Fördertabellen!$I$28+'Kinder Zuschuss'!AK$9*Fördertabellen!$I$29+'Kinder Zuschuss'!AK$10*Fördertabellen!$I$30+'Kinder Zuschuss'!AK$11*Fördertabellen!$I$31+'Kinder Zuschuss'!AK$12*Fördertabellen!$I$32+'Kinder Zuschuss'!AK$13*Fördertabellen!$I$33+'Kinder Zuschuss'!AU$5*Fördertabellen!$K$25+'Kinder Zuschuss'!AU$6*Fördertabellen!$K$26+'Kinder Zuschuss'!AU$7*Fördertabellen!$K$27+'Kinder Zuschuss'!AU$8*Fördertabellen!$K$28+'Kinder Zuschuss'!AU$9*Fördertabellen!$K$29+'Kinder Zuschuss'!AU$10*Fördertabellen!$K$30+'Kinder Zuschuss'!AU$11*Fördertabellen!$K$31+'Kinder Zuschuss'!AU$12*Fördertabellen!$K$32+'Kinder Zuschuss'!AU$13*Fördertabellen!$K$33)/12,0)</f>
        <v>0</v>
      </c>
      <c r="S24" s="321"/>
      <c r="T24" s="321"/>
      <c r="U24" s="321"/>
      <c r="V24" s="337"/>
      <c r="W24" s="366">
        <f>IF(Allgemeines!$F$17&gt;0,H24,"")</f>
        <v>0</v>
      </c>
      <c r="X24" s="366"/>
      <c r="Y24" s="366"/>
      <c r="Z24" s="366"/>
      <c r="AA24" s="366"/>
      <c r="AB24" s="366">
        <f t="shared" si="9"/>
        <v>0</v>
      </c>
      <c r="AC24" s="366"/>
      <c r="AD24" s="366"/>
      <c r="AE24" s="366"/>
      <c r="AF24" s="366"/>
      <c r="AH24" s="343" t="s">
        <v>84</v>
      </c>
      <c r="AI24" s="306"/>
      <c r="AJ24" s="306"/>
      <c r="AK24" s="306"/>
      <c r="AL24" s="306"/>
      <c r="AM24" s="306"/>
      <c r="AN24" s="306"/>
      <c r="AO24" s="306"/>
      <c r="AP24" s="306"/>
      <c r="AQ24" s="306"/>
      <c r="AR24" s="306"/>
      <c r="AS24" s="306"/>
      <c r="AT24" s="306"/>
      <c r="AU24" s="306"/>
      <c r="AV24" s="306"/>
      <c r="AW24" s="306"/>
      <c r="AX24" s="357">
        <f>SUM(Personal!B:B)</f>
        <v>0</v>
      </c>
      <c r="AY24" s="356"/>
      <c r="AZ24" s="356"/>
      <c r="BA24" s="343" t="s">
        <v>88</v>
      </c>
      <c r="BB24" s="306"/>
      <c r="BC24" s="306"/>
      <c r="BD24" s="306"/>
    </row>
    <row r="25" spans="1:56" ht="12.75">
      <c r="A25" s="325">
        <f>Allgemeines!B27</f>
        <v>0</v>
      </c>
      <c r="B25" s="325"/>
      <c r="C25" s="325"/>
      <c r="D25" s="325"/>
      <c r="E25" s="325"/>
      <c r="F25" s="325"/>
      <c r="G25" s="325"/>
      <c r="H25" s="320">
        <f>V1*(H5*Fördertabellen!$C$6+H6*Fördertabellen!$C$7+H7*Fördertabellen!$C$8+H8*Fördertabellen!$C$9+H9*Fördertabellen!$C$10+H10*Fördertabellen!$C$11+H11*Fördertabellen!$C$12+H12*Fördertabellen!$C$13+H13*Fördertabellen!$C$14+R5*Fördertabellen!$E$6+R6*Fördertabellen!$E$7+R7*Fördertabellen!$E$8+R8*Fördertabellen!$E$9+R9*Fördertabellen!$E$10+R10*Fördertabellen!$E$11+R11*Fördertabellen!$E$12+R12*Fördertabellen!$E$13+R13*Fördertabellen!$E$14+AB5*Fördertabellen!$G$6+AB6*Fördertabellen!$G$7+AB7*Fördertabellen!$G$8+AB8*Fördertabellen!$G$9+AB9*Fördertabellen!$G$10+AB10*Fördertabellen!$G$11+AB11*Fördertabellen!$G$12+AB12*Fördertabellen!$G$13+AB13*Fördertabellen!$G$14+AL5*Fördertabellen!$I$6+AL6*Fördertabellen!$I$7+AL7*Fördertabellen!$I$8+AL8*Fördertabellen!$I$9+AL9*Fördertabellen!$I$10+AL10*Fördertabellen!$I$11+AL11*Fördertabellen!$I$12+AL12*Fördertabellen!$I$13+AL13*Fördertabellen!$I$14+AV5*Fördertabellen!$K$6+AV6*Fördertabellen!$K$7+AV7*Fördertabellen!$K$8+AV8*Fördertabellen!$K$9+AV9*Fördertabellen!$K$10+AV10*Fördertabellen!$K$11+AV11*Fördertabellen!$K$12+AV12*Fördertabellen!$K$13+AV13*Fördertabellen!$K$14)/12</f>
        <v>0</v>
      </c>
      <c r="I25" s="321"/>
      <c r="J25" s="321"/>
      <c r="K25" s="321"/>
      <c r="L25" s="321"/>
      <c r="M25" s="321">
        <f t="shared" si="8"/>
        <v>0</v>
      </c>
      <c r="N25" s="321"/>
      <c r="O25" s="321"/>
      <c r="P25" s="321"/>
      <c r="Q25" s="337"/>
      <c r="R25" s="321">
        <f>IF($AX$28&lt;=11,$V$1*(H$5*Fördertabellen!$C$25+'Kinder Zuschuss'!H$6*Fördertabellen!$C$26+'Kinder Zuschuss'!H$7*Fördertabellen!$C$27+'Kinder Zuschuss'!H$8*Fördertabellen!$C$28+'Kinder Zuschuss'!H$9*Fördertabellen!$C$29+'Kinder Zuschuss'!H$10*Fördertabellen!$C$30+'Kinder Zuschuss'!H$11*Fördertabellen!$C$31+'Kinder Zuschuss'!H$12*Fördertabellen!$C$32+'Kinder Zuschuss'!H$13*Fördertabellen!$C$33+'Kinder Zuschuss'!R$5*Fördertabellen!$E$25+'Kinder Zuschuss'!R$6*Fördertabellen!$E$26+'Kinder Zuschuss'!R$7*Fördertabellen!$E$27+'Kinder Zuschuss'!R$8*Fördertabellen!$E$28+'Kinder Zuschuss'!R$9*Fördertabellen!$E$29+'Kinder Zuschuss'!R$10*Fördertabellen!$E$30+'Kinder Zuschuss'!R$11*Fördertabellen!$E$31+'Kinder Zuschuss'!R$12*Fördertabellen!$E$32+'Kinder Zuschuss'!R$13*Fördertabellen!$E$33+'Kinder Zuschuss'!AB$5*Fördertabellen!$G$25+'Kinder Zuschuss'!AB$6*Fördertabellen!$G$26+'Kinder Zuschuss'!AB$7*Fördertabellen!$G$27+'Kinder Zuschuss'!AB$8*Fördertabellen!$G$28+'Kinder Zuschuss'!AB$9*Fördertabellen!$G$29+'Kinder Zuschuss'!AB$10*Fördertabellen!$G$30+'Kinder Zuschuss'!AB$11*Fördertabellen!$G$31+'Kinder Zuschuss'!AB$12*Fördertabellen!$G$32+'Kinder Zuschuss'!AB$13*Fördertabellen!$G$33+'Kinder Zuschuss'!AL$5*Fördertabellen!$I$25+'Kinder Zuschuss'!AL$6*Fördertabellen!$I$26+'Kinder Zuschuss'!AL$7*Fördertabellen!$I$27+'Kinder Zuschuss'!AL$8*Fördertabellen!$I$28+'Kinder Zuschuss'!AL$9*Fördertabellen!$I$29+'Kinder Zuschuss'!AL$10*Fördertabellen!$I$30+'Kinder Zuschuss'!AL$11*Fördertabellen!$I$31+'Kinder Zuschuss'!AL12*Fördertabellen!$I$32+'Kinder Zuschuss'!AL$13*Fördertabellen!$I$33+'Kinder Zuschuss'!AV$5*Fördertabellen!$K$25+'Kinder Zuschuss'!AV$6*Fördertabellen!$K$26+'Kinder Zuschuss'!AV$7*Fördertabellen!$K$27+'Kinder Zuschuss'!AV$8*Fördertabellen!$K$28+'Kinder Zuschuss'!AV$9*Fördertabellen!$K$29+'Kinder Zuschuss'!AV$10*Fördertabellen!$K$30+'Kinder Zuschuss'!AV$11*Fördertabellen!$K$31+'Kinder Zuschuss'!AV$12*Fördertabellen!$K$32+'Kinder Zuschuss'!AV$13*Fördertabellen!$K$33)/12,0)</f>
        <v>0</v>
      </c>
      <c r="S25" s="321"/>
      <c r="T25" s="321"/>
      <c r="U25" s="321"/>
      <c r="V25" s="337"/>
      <c r="W25" s="366">
        <f>IF(Allgemeines!$F$17&gt;0,H25,"")</f>
        <v>0</v>
      </c>
      <c r="X25" s="366"/>
      <c r="Y25" s="366"/>
      <c r="Z25" s="366"/>
      <c r="AA25" s="366"/>
      <c r="AB25" s="366">
        <f t="shared" si="9"/>
        <v>0</v>
      </c>
      <c r="AC25" s="366"/>
      <c r="AD25" s="366"/>
      <c r="AE25" s="366"/>
      <c r="AF25" s="366"/>
      <c r="AH25" s="336" t="s">
        <v>85</v>
      </c>
      <c r="AI25" s="306"/>
      <c r="AJ25" s="306"/>
      <c r="AK25" s="306"/>
      <c r="AL25" s="306"/>
      <c r="AM25" s="306"/>
      <c r="AN25" s="306"/>
      <c r="AO25" s="306"/>
      <c r="AP25" s="306"/>
      <c r="AQ25" s="306"/>
      <c r="AR25" s="306"/>
      <c r="AS25" s="306"/>
      <c r="AT25" s="306"/>
      <c r="AU25" s="306"/>
      <c r="AV25" s="306"/>
      <c r="AW25" s="306"/>
      <c r="AX25" s="356">
        <f>SUM(Personal!F:F)</f>
        <v>0</v>
      </c>
      <c r="AY25" s="356"/>
      <c r="AZ25" s="356"/>
      <c r="BA25" s="363" t="s">
        <v>88</v>
      </c>
      <c r="BB25" s="306"/>
      <c r="BC25" s="306"/>
      <c r="BD25" s="306"/>
    </row>
    <row r="26" spans="1:56" ht="12.75">
      <c r="A26" s="325">
        <f>Allgemeines!B28</f>
        <v>0</v>
      </c>
      <c r="B26" s="325"/>
      <c r="C26" s="325"/>
      <c r="D26" s="325"/>
      <c r="E26" s="325"/>
      <c r="F26" s="325"/>
      <c r="G26" s="325"/>
      <c r="H26" s="320">
        <f>V1*(I5*Fördertabellen!$C$6+I6*Fördertabellen!$C$7+I7*Fördertabellen!$C$8+I8*Fördertabellen!$C$9+I9*Fördertabellen!$C$10+I10*Fördertabellen!$C$11+I11*Fördertabellen!$C$12+I12*Fördertabellen!$C$13+I13*Fördertabellen!$C$14+S5*Fördertabellen!$E$6+S6*Fördertabellen!$E$7+S7*Fördertabellen!$E$8+S8*Fördertabellen!$E$9+S9*Fördertabellen!$E$10+S10*Fördertabellen!$E$11+S11*Fördertabellen!$E$12+S12*Fördertabellen!$E$13+S13*Fördertabellen!$E$14+AC5*Fördertabellen!$G$6+AC6*Fördertabellen!$G$7+AC7*Fördertabellen!$G$8+AC8*Fördertabellen!$G$9+AC9*Fördertabellen!$G$10+AC10*Fördertabellen!$G$11+AC11*Fördertabellen!$G$12+AC12*Fördertabellen!$G$13+AC13*Fördertabellen!$G$14+AM5*Fördertabellen!$I$6+AM6*Fördertabellen!$I$7+AM7*Fördertabellen!$I$8+AM8*Fördertabellen!$I$9+AM9*Fördertabellen!$I$10+AM10*Fördertabellen!$I$11+AM11*Fördertabellen!$I$12+AM12*Fördertabellen!$I$13+AM13*Fördertabellen!$I$14+AW5*Fördertabellen!$K$6+AW6*Fördertabellen!$K$7+AW7*Fördertabellen!$K$8+AW8*Fördertabellen!$K$9+AW9*Fördertabellen!$K$10+AW10*Fördertabellen!$K$11+AW11*Fördertabellen!$K$12+AW12*Fördertabellen!$K$13+AW13*Fördertabellen!$K$14)/12</f>
        <v>0</v>
      </c>
      <c r="I26" s="321"/>
      <c r="J26" s="321"/>
      <c r="K26" s="321"/>
      <c r="L26" s="321"/>
      <c r="M26" s="321">
        <f t="shared" si="8"/>
        <v>0</v>
      </c>
      <c r="N26" s="321"/>
      <c r="O26" s="321"/>
      <c r="P26" s="321"/>
      <c r="Q26" s="337"/>
      <c r="R26" s="321">
        <f>IF($AX$28&lt;=11,$V$1*(I$5*Fördertabellen!$C$25+'Kinder Zuschuss'!I$6*Fördertabellen!$C$26+'Kinder Zuschuss'!I$7*Fördertabellen!$C$27+'Kinder Zuschuss'!I$8*Fördertabellen!$C$28+'Kinder Zuschuss'!I$9*Fördertabellen!$C$29+'Kinder Zuschuss'!I$10*Fördertabellen!$C$30+'Kinder Zuschuss'!I$11*Fördertabellen!$C$31+'Kinder Zuschuss'!I$12*Fördertabellen!$C$32+'Kinder Zuschuss'!I$13*Fördertabellen!$C$33+'Kinder Zuschuss'!S$5*Fördertabellen!$E$25+'Kinder Zuschuss'!S$6*Fördertabellen!$E$26+'Kinder Zuschuss'!S$7*Fördertabellen!$E$27+'Kinder Zuschuss'!S$8*Fördertabellen!$E$28+'Kinder Zuschuss'!S$9*Fördertabellen!$E$29+'Kinder Zuschuss'!S$10*Fördertabellen!$E$30+'Kinder Zuschuss'!S$11*Fördertabellen!$E$31+'Kinder Zuschuss'!S$12*Fördertabellen!$E$32+'Kinder Zuschuss'!S$13*Fördertabellen!$E$33+'Kinder Zuschuss'!AC$5*Fördertabellen!$G$25+'Kinder Zuschuss'!AC$6*Fördertabellen!$G$26+'Kinder Zuschuss'!AC$7*Fördertabellen!$G$27+'Kinder Zuschuss'!AC$8*Fördertabellen!$G$28+'Kinder Zuschuss'!AC$9*Fördertabellen!$G$29+'Kinder Zuschuss'!AC$10*Fördertabellen!$G$30+'Kinder Zuschuss'!AC$11*Fördertabellen!$G$31+'Kinder Zuschuss'!AC$12*Fördertabellen!$G$32+'Kinder Zuschuss'!AC$13*Fördertabellen!$G$33+'Kinder Zuschuss'!AM$5*Fördertabellen!$I$25+'Kinder Zuschuss'!AM$6*Fördertabellen!$I$26+'Kinder Zuschuss'!AM$7*Fördertabellen!$I$27+'Kinder Zuschuss'!AM$8*Fördertabellen!$I$28+'Kinder Zuschuss'!AM$9*Fördertabellen!$I$29+'Kinder Zuschuss'!AM$10*Fördertabellen!$I$30+'Kinder Zuschuss'!AM$11*Fördertabellen!$I$31+'Kinder Zuschuss'!AM13*Fördertabellen!$I$32+'Kinder Zuschuss'!AM$13*Fördertabellen!$I$33+'Kinder Zuschuss'!AW$5*Fördertabellen!$K$25+'Kinder Zuschuss'!AW$6*Fördertabellen!$K$26+'Kinder Zuschuss'!AW$7*Fördertabellen!$K$27+'Kinder Zuschuss'!AW$8*Fördertabellen!$K$28+'Kinder Zuschuss'!AW$9*Fördertabellen!$K$29+'Kinder Zuschuss'!AW$10*Fördertabellen!$K$30+'Kinder Zuschuss'!AW$11*Fördertabellen!$K$31+'Kinder Zuschuss'!AW$12*Fördertabellen!$K$32+'Kinder Zuschuss'!AW$13*Fördertabellen!$K$33)/12,0)</f>
        <v>0</v>
      </c>
      <c r="S26" s="321"/>
      <c r="T26" s="321"/>
      <c r="U26" s="321"/>
      <c r="V26" s="337"/>
      <c r="W26" s="366">
        <f>IF(Allgemeines!$F$17&gt;0,H26,"")</f>
        <v>0</v>
      </c>
      <c r="X26" s="366"/>
      <c r="Y26" s="366"/>
      <c r="Z26" s="366"/>
      <c r="AA26" s="366"/>
      <c r="AB26" s="366">
        <f t="shared" si="9"/>
        <v>0</v>
      </c>
      <c r="AC26" s="366"/>
      <c r="AD26" s="366"/>
      <c r="AE26" s="366"/>
      <c r="AF26" s="366"/>
      <c r="AH26" s="336" t="s">
        <v>86</v>
      </c>
      <c r="AI26" s="306"/>
      <c r="AJ26" s="306"/>
      <c r="AK26" s="306"/>
      <c r="AL26" s="306"/>
      <c r="AM26" s="306"/>
      <c r="AN26" s="306"/>
      <c r="AO26" s="306"/>
      <c r="AP26" s="306"/>
      <c r="AQ26" s="306"/>
      <c r="AR26" s="306"/>
      <c r="AS26" s="306"/>
      <c r="AT26" s="306"/>
      <c r="AU26" s="306"/>
      <c r="AV26" s="306"/>
      <c r="AW26" s="306"/>
      <c r="AX26" s="356">
        <f>SUM(Personal!B:B)+SUM(Personal!F:F)</f>
        <v>0</v>
      </c>
      <c r="AY26" s="356"/>
      <c r="AZ26" s="356"/>
      <c r="BA26" s="363" t="s">
        <v>88</v>
      </c>
      <c r="BB26" s="306"/>
      <c r="BC26" s="306"/>
      <c r="BD26" s="306"/>
    </row>
    <row r="27" spans="1:56" ht="12.75">
      <c r="A27" s="325">
        <f>Allgemeines!B29</f>
        <v>0</v>
      </c>
      <c r="B27" s="325"/>
      <c r="C27" s="325"/>
      <c r="D27" s="325"/>
      <c r="E27" s="325"/>
      <c r="F27" s="325"/>
      <c r="G27" s="325"/>
      <c r="H27" s="320">
        <f>V1*(J5*Fördertabellen!$C$6+J6*Fördertabellen!$C$7+J7*Fördertabellen!$C$8+J8*Fördertabellen!$C$9+J9*Fördertabellen!$C$10+J10*Fördertabellen!$C$11+J11*Fördertabellen!$C$12+J12*Fördertabellen!$C$13+J13*Fördertabellen!$C$14+T5*Fördertabellen!$E$6+T6*Fördertabellen!$E$7+T7*Fördertabellen!$E$8+T8*Fördertabellen!$E$9+T9*Fördertabellen!$E$10+T10*Fördertabellen!$E$11+T11*Fördertabellen!$E$12+T12*Fördertabellen!$E$13+T13*Fördertabellen!$E$14+AD5*Fördertabellen!$G$6+AD6*Fördertabellen!$G$7+AD7*Fördertabellen!$G$8+AD8*Fördertabellen!$G$9+AD9*Fördertabellen!$G$10+AD10*Fördertabellen!$G$11+AD11*Fördertabellen!$G$12+AD12*Fördertabellen!$G$13+AD13*Fördertabellen!$G$14+AN5*Fördertabellen!$I$6+AN6*Fördertabellen!$I$7+AN7*Fördertabellen!$I$8+AN8*Fördertabellen!$I$9+AN9*Fördertabellen!$I$10+AN10*Fördertabellen!$I$11+AN11*Fördertabellen!$I$12+AN12*Fördertabellen!$I$13+AN13*Fördertabellen!$I$14+AX5*Fördertabellen!$K$6+AX6*Fördertabellen!$K$7+AX7*Fördertabellen!$K$8+AX8*Fördertabellen!$K$9+AX9*Fördertabellen!$K$10+AX10*Fördertabellen!$K$11+AX11*Fördertabellen!$K$12+AX12*Fördertabellen!$K$13+AX13*Fördertabellen!$K$14)/12</f>
        <v>0</v>
      </c>
      <c r="I27" s="321"/>
      <c r="J27" s="321"/>
      <c r="K27" s="321"/>
      <c r="L27" s="321"/>
      <c r="M27" s="321">
        <f t="shared" si="8"/>
        <v>0</v>
      </c>
      <c r="N27" s="321"/>
      <c r="O27" s="321"/>
      <c r="P27" s="321"/>
      <c r="Q27" s="337"/>
      <c r="R27" s="321">
        <f>IF($AX$28&lt;=11,$V$1*(J$5*Fördertabellen!$C$25+'Kinder Zuschuss'!J$6*Fördertabellen!$C$26+'Kinder Zuschuss'!J$7*Fördertabellen!$C$27+'Kinder Zuschuss'!J$8*Fördertabellen!$C$28+'Kinder Zuschuss'!J$9*Fördertabellen!$C$29+'Kinder Zuschuss'!J$10*Fördertabellen!$C$30+'Kinder Zuschuss'!J$11*Fördertabellen!$C$31+'Kinder Zuschuss'!J$12*Fördertabellen!$C$32+'Kinder Zuschuss'!J$13*Fördertabellen!$C$33+'Kinder Zuschuss'!T$5*Fördertabellen!$E$25+'Kinder Zuschuss'!T$6*Fördertabellen!$E$26+'Kinder Zuschuss'!T$7*Fördertabellen!$E$27+'Kinder Zuschuss'!T$8*Fördertabellen!$E$28+'Kinder Zuschuss'!T$9*Fördertabellen!$E$29+'Kinder Zuschuss'!T$10*Fördertabellen!$E$30+'Kinder Zuschuss'!T$11*Fördertabellen!$E$31+'Kinder Zuschuss'!T$12*Fördertabellen!$E$32+'Kinder Zuschuss'!T$13*Fördertabellen!$E$33+'Kinder Zuschuss'!AD$5*Fördertabellen!$G$25+'Kinder Zuschuss'!AD$6*Fördertabellen!$G$26+'Kinder Zuschuss'!AD$7*Fördertabellen!$G$27+'Kinder Zuschuss'!AD$8*Fördertabellen!$G$28+'Kinder Zuschuss'!AD$9*Fördertabellen!$G$29+'Kinder Zuschuss'!AD$10*Fördertabellen!$G$30+'Kinder Zuschuss'!AD$11*Fördertabellen!$G$31+'Kinder Zuschuss'!AD$12*Fördertabellen!$G$32+'Kinder Zuschuss'!AD$13*Fördertabellen!$G$33+'Kinder Zuschuss'!AN$5*Fördertabellen!$I$25+'Kinder Zuschuss'!AN$6*Fördertabellen!$I$26+'Kinder Zuschuss'!AN$7*Fördertabellen!$I$27+'Kinder Zuschuss'!AN$8*Fördertabellen!$I$28+'Kinder Zuschuss'!AN$9*Fördertabellen!$I$29+'Kinder Zuschuss'!AN$10*Fördertabellen!$I$30+'Kinder Zuschuss'!AN$11*Fördertabellen!$I$31+'Kinder Zuschuss'!AN12*Fördertabellen!$I$32+'Kinder Zuschuss'!AN$13*Fördertabellen!$I$33+'Kinder Zuschuss'!AX$5*Fördertabellen!$K$25+'Kinder Zuschuss'!AX$6*Fördertabellen!$K$26+'Kinder Zuschuss'!AX$7*Fördertabellen!$K$27+'Kinder Zuschuss'!AX$8*Fördertabellen!$K$28+'Kinder Zuschuss'!AX$9*Fördertabellen!$K$29+'Kinder Zuschuss'!AX$10*Fördertabellen!$K$30+'Kinder Zuschuss'!AX$11*Fördertabellen!$K$31+'Kinder Zuschuss'!AX$12*Fördertabellen!$K$32+'Kinder Zuschuss'!AX$13*Fördertabellen!$K$33)/12,0)</f>
        <v>0</v>
      </c>
      <c r="S27" s="321"/>
      <c r="T27" s="321"/>
      <c r="U27" s="321"/>
      <c r="V27" s="337"/>
      <c r="W27" s="366">
        <f>IF(Allgemeines!$F$17&gt;0,H27,"")</f>
        <v>0</v>
      </c>
      <c r="X27" s="366"/>
      <c r="Y27" s="366"/>
      <c r="Z27" s="366"/>
      <c r="AA27" s="366"/>
      <c r="AB27" s="366">
        <f t="shared" si="9"/>
        <v>0</v>
      </c>
      <c r="AC27" s="366"/>
      <c r="AD27" s="366"/>
      <c r="AE27" s="366"/>
      <c r="AF27" s="366"/>
      <c r="AH27" s="340" t="s">
        <v>86</v>
      </c>
      <c r="AI27" s="341"/>
      <c r="AJ27" s="341"/>
      <c r="AK27" s="341"/>
      <c r="AL27" s="341"/>
      <c r="AM27" s="341"/>
      <c r="AN27" s="341"/>
      <c r="AO27" s="341"/>
      <c r="AP27" s="341"/>
      <c r="AQ27" s="341"/>
      <c r="AR27" s="341"/>
      <c r="AS27" s="341"/>
      <c r="AT27" s="341"/>
      <c r="AU27" s="341"/>
      <c r="AV27" s="341"/>
      <c r="AW27" s="341"/>
      <c r="AX27" s="355">
        <f>AX26/5</f>
        <v>0</v>
      </c>
      <c r="AY27" s="355"/>
      <c r="AZ27" s="355"/>
      <c r="BA27" s="362" t="s">
        <v>83</v>
      </c>
      <c r="BB27" s="341"/>
      <c r="BC27" s="341"/>
      <c r="BD27" s="341"/>
    </row>
    <row r="28" spans="1:56" ht="12.75">
      <c r="A28" s="325">
        <f>Allgemeines!B30</f>
        <v>0</v>
      </c>
      <c r="B28" s="325"/>
      <c r="C28" s="325"/>
      <c r="D28" s="325"/>
      <c r="E28" s="325"/>
      <c r="F28" s="325"/>
      <c r="G28" s="325"/>
      <c r="H28" s="320">
        <f>V1*(K5*Fördertabellen!$C$6+K6*Fördertabellen!$C$7+K7*Fördertabellen!$C$8+K8*Fördertabellen!$C$9+K9*Fördertabellen!$C$10+K10*Fördertabellen!$C$11+K11*Fördertabellen!$C$12+K12*Fördertabellen!$C$13+K13*Fördertabellen!$C$14+U5*Fördertabellen!$E$6+U6*Fördertabellen!$E$7+U7*Fördertabellen!$E$8+U8*Fördertabellen!$E$9+U9*Fördertabellen!$E$10+U10*Fördertabellen!$E$11+U11*Fördertabellen!$E$12+U12*Fördertabellen!$E$13+U13*Fördertabellen!$E$14+AE5*Fördertabellen!$G$6+AE6*Fördertabellen!$G$7+AE7*Fördertabellen!$G$8+AE8*Fördertabellen!$G$9+AE9*Fördertabellen!$G$10+AE10*Fördertabellen!$G$11+AE11*Fördertabellen!$G$12+AE12*Fördertabellen!$G$13+AE13*Fördertabellen!$G$14+AO5*Fördertabellen!$I$6+AO6*Fördertabellen!$I$7+AO7*Fördertabellen!$I$8+AO8*Fördertabellen!$I$9+AO9*Fördertabellen!$I$10+AO10*Fördertabellen!$I$11+AO11*Fördertabellen!$I$12+AO12*Fördertabellen!$I$13+AO13*Fördertabellen!$I$14+AY5*Fördertabellen!$K$6+AY6*Fördertabellen!$K$7+AY7*Fördertabellen!$K$8+AY8*Fördertabellen!$K$9+AY9*Fördertabellen!$K$10+AY10*Fördertabellen!$K$11+AY11*Fördertabellen!$K$12+AY12*Fördertabellen!$K$13+AY13*Fördertabellen!$K$14)/12</f>
        <v>0</v>
      </c>
      <c r="I28" s="321"/>
      <c r="J28" s="321"/>
      <c r="K28" s="321"/>
      <c r="L28" s="321"/>
      <c r="M28" s="321">
        <f t="shared" si="8"/>
        <v>0</v>
      </c>
      <c r="N28" s="321"/>
      <c r="O28" s="321"/>
      <c r="P28" s="321"/>
      <c r="Q28" s="337"/>
      <c r="R28" s="321">
        <f>IF($AX$28&lt;=11,$V$1*(K$5*Fördertabellen!$C$25+'Kinder Zuschuss'!K$6*Fördertabellen!$C$26+'Kinder Zuschuss'!K$7*Fördertabellen!$C$27+'Kinder Zuschuss'!K$8*Fördertabellen!$C$28+'Kinder Zuschuss'!K$9*Fördertabellen!$C$29+'Kinder Zuschuss'!K$10*Fördertabellen!$C$30+'Kinder Zuschuss'!K$11*Fördertabellen!$C$31+'Kinder Zuschuss'!K$12*Fördertabellen!$C$32+'Kinder Zuschuss'!K$13*Fördertabellen!$C$33+'Kinder Zuschuss'!U$5*Fördertabellen!$E$25+'Kinder Zuschuss'!U$6*Fördertabellen!$E$26+'Kinder Zuschuss'!U$7*Fördertabellen!$E$27+'Kinder Zuschuss'!U$8*Fördertabellen!$E$28+'Kinder Zuschuss'!U$9*Fördertabellen!$E$29+'Kinder Zuschuss'!U$10*Fördertabellen!$E$30+'Kinder Zuschuss'!U$11*Fördertabellen!$E$31+'Kinder Zuschuss'!U$12*Fördertabellen!$E$32+'Kinder Zuschuss'!U$13*Fördertabellen!$E$33+'Kinder Zuschuss'!AE$5*Fördertabellen!$G$25+'Kinder Zuschuss'!AE$6*Fördertabellen!$G$26+'Kinder Zuschuss'!AE$7*Fördertabellen!$G$27+'Kinder Zuschuss'!AE$8*Fördertabellen!$G$28+'Kinder Zuschuss'!AE$9*Fördertabellen!$G$29+'Kinder Zuschuss'!AE$10*Fördertabellen!$G$30+'Kinder Zuschuss'!AE$11*Fördertabellen!$G$31+'Kinder Zuschuss'!AE$12*Fördertabellen!$G$32+'Kinder Zuschuss'!AE$13*Fördertabellen!$G$33+'Kinder Zuschuss'!AO$5*Fördertabellen!$I$25+'Kinder Zuschuss'!AO$6*Fördertabellen!$I$26+'Kinder Zuschuss'!AO$7*Fördertabellen!$I$27+'Kinder Zuschuss'!AO$8*Fördertabellen!$I$28+'Kinder Zuschuss'!AO$9*Fördertabellen!$I$29+'Kinder Zuschuss'!AO$10*Fördertabellen!$I$30+'Kinder Zuschuss'!AO$11*Fördertabellen!$I$31+'Kinder Zuschuss'!AO$12*Fördertabellen!$I$32+'Kinder Zuschuss'!AO$13*Fördertabellen!$I$33+'Kinder Zuschuss'!AY$5*Fördertabellen!$K$25+'Kinder Zuschuss'!AY$6*Fördertabellen!$K$26+'Kinder Zuschuss'!AY$7*Fördertabellen!$K$27+'Kinder Zuschuss'!AY$8*Fördertabellen!$K$28+'Kinder Zuschuss'!AY$9*Fördertabellen!$K$29+'Kinder Zuschuss'!AY$10*Fördertabellen!$K$30+'Kinder Zuschuss'!AY$11*Fördertabellen!$K$31+'Kinder Zuschuss'!AY$12*Fördertabellen!$K$32+'Kinder Zuschuss'!AY$13*Fördertabellen!$K$33)/12,0)</f>
        <v>0</v>
      </c>
      <c r="S28" s="321"/>
      <c r="T28" s="321"/>
      <c r="U28" s="321"/>
      <c r="V28" s="337"/>
      <c r="W28" s="366">
        <f>IF(Allgemeines!$F$17&gt;0,H28,"")</f>
        <v>0</v>
      </c>
      <c r="X28" s="366"/>
      <c r="Y28" s="366"/>
      <c r="Z28" s="366"/>
      <c r="AA28" s="366"/>
      <c r="AB28" s="366">
        <f>W28</f>
        <v>0</v>
      </c>
      <c r="AC28" s="366"/>
      <c r="AD28" s="366"/>
      <c r="AE28" s="366"/>
      <c r="AF28" s="366"/>
      <c r="AH28" s="338" t="s">
        <v>61</v>
      </c>
      <c r="AI28" s="339"/>
      <c r="AJ28" s="339"/>
      <c r="AK28" s="339"/>
      <c r="AL28" s="339"/>
      <c r="AM28" s="339"/>
      <c r="AN28" s="339"/>
      <c r="AO28" s="339"/>
      <c r="AP28" s="339"/>
      <c r="AQ28" s="339"/>
      <c r="AR28" s="339"/>
      <c r="AS28" s="339"/>
      <c r="AT28" s="339"/>
      <c r="AU28" s="339"/>
      <c r="AV28" s="375">
        <f>IF(AX26&gt;0,"1 :","")</f>
      </c>
      <c r="AW28" s="376"/>
      <c r="AX28" s="374" t="str">
        <f>IF(AX27&gt;0,ROUND(AX22/AX27,2)," ")</f>
        <v> </v>
      </c>
      <c r="AY28" s="339"/>
      <c r="AZ28" s="339"/>
      <c r="BA28" s="373"/>
      <c r="BB28" s="373"/>
      <c r="BC28" s="373"/>
      <c r="BD28" s="373"/>
    </row>
    <row r="29" spans="1:56" ht="12.75">
      <c r="A29" s="325">
        <f>Allgemeines!B31</f>
        <v>0</v>
      </c>
      <c r="B29" s="325"/>
      <c r="C29" s="325"/>
      <c r="D29" s="325"/>
      <c r="E29" s="325"/>
      <c r="F29" s="325"/>
      <c r="G29" s="325"/>
      <c r="H29" s="320">
        <f>V1*(L5*Fördertabellen!$C$6+L6*Fördertabellen!$C$7+L7*Fördertabellen!$C$8+L8*Fördertabellen!$C$9+L9*Fördertabellen!$C$10+L10*Fördertabellen!$C$11+L11*Fördertabellen!$C$12+L12*Fördertabellen!$C$13+L13*Fördertabellen!$C$14+V5*Fördertabellen!$E$6+V6*Fördertabellen!$E$7+V7*Fördertabellen!$E$8+V8*Fördertabellen!$E$9+V9*Fördertabellen!$E$10+V10*Fördertabellen!$E$11+V11*Fördertabellen!$E$12+V12*Fördertabellen!$E$13+V13*Fördertabellen!$E$14+AF5*Fördertabellen!$G$6+AF6*Fördertabellen!$G$7+AF7*Fördertabellen!$G$8+AF8*Fördertabellen!$G$9+AF9*Fördertabellen!$G$10+AF10*Fördertabellen!$G$11+AF11*Fördertabellen!$G$12+AF12*Fördertabellen!$G$13+AF13*Fördertabellen!$G$14+AP5*Fördertabellen!$I$6+AP6*Fördertabellen!$I$7+AP7*Fördertabellen!$I$8+AP8*Fördertabellen!$I$9+AP9*Fördertabellen!$I$10+AP10*Fördertabellen!$I$11+AP11*Fördertabellen!$I$12+AP12*Fördertabellen!$I$13+AP13*Fördertabellen!$I$14+AZ5*Fördertabellen!$K$6+AZ6*Fördertabellen!$K$7+AZ7*Fördertabellen!$K$8+AZ8*Fördertabellen!$K$9+AZ9*Fördertabellen!$K$10+AZ10*Fördertabellen!$K$11+AZ11*Fördertabellen!$K$12+AZ12*Fördertabellen!$K$13+AZ13*Fördertabellen!$K$14)/12</f>
        <v>0</v>
      </c>
      <c r="I29" s="321"/>
      <c r="J29" s="321"/>
      <c r="K29" s="321"/>
      <c r="L29" s="321"/>
      <c r="M29" s="321">
        <f t="shared" si="8"/>
        <v>0</v>
      </c>
      <c r="N29" s="321"/>
      <c r="O29" s="321"/>
      <c r="P29" s="321"/>
      <c r="Q29" s="337"/>
      <c r="R29" s="321">
        <f>IF($AX$28&lt;=11,$V$1*(L$5*Fördertabellen!$C$25+'Kinder Zuschuss'!L$6*Fördertabellen!$C$26+'Kinder Zuschuss'!L$7*Fördertabellen!$C$27+'Kinder Zuschuss'!L$8*Fördertabellen!$C$28+'Kinder Zuschuss'!L$9*Fördertabellen!$C$29+'Kinder Zuschuss'!L$10*Fördertabellen!$C$30+'Kinder Zuschuss'!L$11*Fördertabellen!$C$31+'Kinder Zuschuss'!L$12*Fördertabellen!$C$32+'Kinder Zuschuss'!L$13*Fördertabellen!$C$33+'Kinder Zuschuss'!V$5*Fördertabellen!$E$25+'Kinder Zuschuss'!V$6*Fördertabellen!$E$26+'Kinder Zuschuss'!V$7*Fördertabellen!$E$27+'Kinder Zuschuss'!V$8*Fördertabellen!$E$28+'Kinder Zuschuss'!V$9*Fördertabellen!$E$29+'Kinder Zuschuss'!V$10*Fördertabellen!$E$30+'Kinder Zuschuss'!V$11*Fördertabellen!$E$31+'Kinder Zuschuss'!V$12*Fördertabellen!$E$32+'Kinder Zuschuss'!V$13*Fördertabellen!$E$33+'Kinder Zuschuss'!AF$5*Fördertabellen!$G$25+'Kinder Zuschuss'!AF$6*Fördertabellen!$G$26+'Kinder Zuschuss'!AF$7*Fördertabellen!$G$27+'Kinder Zuschuss'!AF$8*Fördertabellen!$G$28+'Kinder Zuschuss'!AF$9*Fördertabellen!$G$29+'Kinder Zuschuss'!AF$10*Fördertabellen!$G$30+'Kinder Zuschuss'!AF$11*Fördertabellen!$G$31+'Kinder Zuschuss'!AF$12*Fördertabellen!$G$32+'Kinder Zuschuss'!AF$13*Fördertabellen!$G$33+'Kinder Zuschuss'!AP$5*Fördertabellen!$I$25+'Kinder Zuschuss'!AP$6*Fördertabellen!$I$26+'Kinder Zuschuss'!AP$7*Fördertabellen!$I$27+'Kinder Zuschuss'!AP$8*Fördertabellen!$I$28+'Kinder Zuschuss'!AP$9*Fördertabellen!$I$29+'Kinder Zuschuss'!AP$10*Fördertabellen!$I$30+'Kinder Zuschuss'!AP$11*Fördertabellen!$I$31+'Kinder Zuschuss'!AP12*Fördertabellen!$I$32+'Kinder Zuschuss'!AP$13*Fördertabellen!$I$33+'Kinder Zuschuss'!AZ$5*Fördertabellen!$K$25+'Kinder Zuschuss'!AZ$6*Fördertabellen!$K$26+'Kinder Zuschuss'!AZ$7*Fördertabellen!$K$27+'Kinder Zuschuss'!AZ$8*Fördertabellen!$K$28+'Kinder Zuschuss'!AZ$9*Fördertabellen!$K$29+'Kinder Zuschuss'!AZ$10*Fördertabellen!$K$30+'Kinder Zuschuss'!AZ$11*Fördertabellen!$K$31+'Kinder Zuschuss'!AZ$12*Fördertabellen!$K$32+'Kinder Zuschuss'!AZ$13*Fördertabellen!$K$33)/12,0)</f>
        <v>0</v>
      </c>
      <c r="S29" s="321"/>
      <c r="T29" s="321"/>
      <c r="U29" s="321"/>
      <c r="V29" s="337"/>
      <c r="W29" s="366">
        <f>IF(Allgemeines!$F$17&gt;0,H29,"")</f>
        <v>0</v>
      </c>
      <c r="X29" s="366"/>
      <c r="Y29" s="366"/>
      <c r="Z29" s="366"/>
      <c r="AA29" s="366"/>
      <c r="AB29" s="366">
        <f t="shared" si="9"/>
        <v>0</v>
      </c>
      <c r="AC29" s="366"/>
      <c r="AD29" s="366"/>
      <c r="AE29" s="366"/>
      <c r="AF29" s="366"/>
      <c r="AH29" s="361">
        <f>IF(AX28&lt;&gt;" ",IF(AX28&lt;=11,"Mindestanstellungsschlüssel 1:11,0 (§ 17 Abs. 1 AVBayKiBiG) eingehalten.","Mindestanstellungsschlüssel 1:11,0 (§ 17 Abs. 1 AVBayKiBiG) nicht eingehalten."),"")</f>
      </c>
      <c r="AI29" s="361"/>
      <c r="AJ29" s="361"/>
      <c r="AK29" s="361"/>
      <c r="AL29" s="361"/>
      <c r="AM29" s="361"/>
      <c r="AN29" s="361"/>
      <c r="AO29" s="361"/>
      <c r="AP29" s="361"/>
      <c r="AQ29" s="361"/>
      <c r="AR29" s="361"/>
      <c r="AS29" s="361"/>
      <c r="AT29" s="361"/>
      <c r="AU29" s="361"/>
      <c r="AV29" s="361"/>
      <c r="AW29" s="361"/>
      <c r="AX29" s="361"/>
      <c r="AY29" s="361"/>
      <c r="AZ29" s="361"/>
      <c r="BA29" s="361"/>
      <c r="BB29" s="361"/>
      <c r="BC29" s="306"/>
      <c r="BD29" s="306"/>
    </row>
    <row r="30" spans="1:56" ht="12.75">
      <c r="A30" s="369" t="s">
        <v>36</v>
      </c>
      <c r="B30" s="369"/>
      <c r="C30" s="369"/>
      <c r="D30" s="369"/>
      <c r="E30" s="369"/>
      <c r="F30" s="369"/>
      <c r="G30" s="369"/>
      <c r="H30" s="367">
        <f>SUM(H21:H29)</f>
        <v>0</v>
      </c>
      <c r="I30" s="368"/>
      <c r="J30" s="368"/>
      <c r="K30" s="368"/>
      <c r="L30" s="368"/>
      <c r="M30" s="368">
        <f>SUM(M21:M29)</f>
        <v>0</v>
      </c>
      <c r="N30" s="368"/>
      <c r="O30" s="368"/>
      <c r="P30" s="368"/>
      <c r="Q30" s="370"/>
      <c r="R30" s="368">
        <f>SUM(R21:R29)</f>
        <v>0</v>
      </c>
      <c r="S30" s="368"/>
      <c r="T30" s="368"/>
      <c r="U30" s="368"/>
      <c r="V30" s="370"/>
      <c r="W30" s="320" t="e">
        <f>IF(Allgemeines!F17&gt;0,Allgemeines!F17*BC16*Allgemeines!F9*V1/12," ")</f>
        <v>#DIV/0!</v>
      </c>
      <c r="X30" s="321"/>
      <c r="Y30" s="321"/>
      <c r="Z30" s="321"/>
      <c r="AA30" s="321"/>
      <c r="AB30" s="321" t="e">
        <f>IF(Allgemeines!F17&gt;0,SUM(AB21:AB29)," ")</f>
        <v>#DIV/0!</v>
      </c>
      <c r="AC30" s="321"/>
      <c r="AD30" s="321"/>
      <c r="AE30" s="321"/>
      <c r="AF30" s="321"/>
      <c r="AH30" s="361">
        <f>IF(AX28&lt;&gt;" ",IF(AX28&lt;=10,"Empfohlener Schlüssel 1:10 (§ 17 Abs. 1 AVBayKiBiG) eingehalten.","Empfohlener Schlüssel 1:10 (§ 17 Abs. 1 AVBayKiBiG) nicht eingehalten."),"")</f>
      </c>
      <c r="AI30" s="361"/>
      <c r="AJ30" s="361"/>
      <c r="AK30" s="361"/>
      <c r="AL30" s="361"/>
      <c r="AM30" s="361"/>
      <c r="AN30" s="361"/>
      <c r="AO30" s="361"/>
      <c r="AP30" s="361"/>
      <c r="AQ30" s="361"/>
      <c r="AR30" s="361"/>
      <c r="AS30" s="361"/>
      <c r="AT30" s="361"/>
      <c r="AU30" s="361"/>
      <c r="AV30" s="361"/>
      <c r="AW30" s="361"/>
      <c r="AX30" s="361"/>
      <c r="AY30" s="361"/>
      <c r="AZ30" s="361"/>
      <c r="BA30" s="361"/>
      <c r="BB30" s="361"/>
      <c r="BC30" s="306"/>
      <c r="BD30" s="306"/>
    </row>
    <row r="31" spans="1:56" ht="12.75">
      <c r="A31" s="364" t="s">
        <v>63</v>
      </c>
      <c r="B31" s="364"/>
      <c r="C31" s="364"/>
      <c r="D31" s="364"/>
      <c r="E31" s="364"/>
      <c r="F31" s="364"/>
      <c r="G31" s="365"/>
      <c r="H31" s="57"/>
      <c r="I31" s="57"/>
      <c r="J31" s="57"/>
      <c r="K31" s="57"/>
      <c r="L31" s="57"/>
      <c r="M31" s="371">
        <f>H30+M30+R30</f>
        <v>0</v>
      </c>
      <c r="N31" s="371"/>
      <c r="O31" s="371"/>
      <c r="P31" s="371"/>
      <c r="Q31" s="371"/>
      <c r="R31" s="327"/>
      <c r="S31" s="327"/>
      <c r="T31" s="327"/>
      <c r="U31" s="327"/>
      <c r="V31" s="378"/>
      <c r="W31" s="366"/>
      <c r="X31" s="366"/>
      <c r="Y31" s="366"/>
      <c r="Z31" s="366"/>
      <c r="AA31" s="366"/>
      <c r="AB31" s="372" t="e">
        <f>IF(Allgemeines!F17&gt;0,W30+AB30,"")</f>
        <v>#DIV/0!</v>
      </c>
      <c r="AC31" s="372"/>
      <c r="AD31" s="372"/>
      <c r="AE31" s="372"/>
      <c r="AF31" s="372"/>
      <c r="AH31" s="379">
        <f>IF(AX28&lt;&gt;" ",IF(AX24&gt;=AX23,"Qualifikationsschlüssel (§ 17 Abs. 2 AVBayKiBiG) eingehalten.","Qualifikationsschlüssel (§ 17 Abs. 2 AVBayKiBiG) nicht eingehalten."),"")</f>
      </c>
      <c r="AI31" s="379"/>
      <c r="AJ31" s="379"/>
      <c r="AK31" s="379"/>
      <c r="AL31" s="379"/>
      <c r="AM31" s="379"/>
      <c r="AN31" s="379"/>
      <c r="AO31" s="379"/>
      <c r="AP31" s="379"/>
      <c r="AQ31" s="379"/>
      <c r="AR31" s="379"/>
      <c r="AS31" s="379"/>
      <c r="AT31" s="379"/>
      <c r="AU31" s="379"/>
      <c r="AV31" s="379"/>
      <c r="AW31" s="379"/>
      <c r="AX31" s="379"/>
      <c r="AY31" s="379"/>
      <c r="AZ31" s="379"/>
      <c r="BA31" s="379"/>
      <c r="BB31" s="379"/>
      <c r="BC31" s="302"/>
      <c r="BD31" s="302"/>
    </row>
    <row r="32" ht="12.75">
      <c r="S32" s="51"/>
    </row>
  </sheetData>
  <sheetProtection password="9FF7" sheet="1"/>
  <mergeCells count="130">
    <mergeCell ref="R30:V30"/>
    <mergeCell ref="R31:V31"/>
    <mergeCell ref="BA24:BD24"/>
    <mergeCell ref="AB21:AF21"/>
    <mergeCell ref="AH21:AW21"/>
    <mergeCell ref="BA20:BD20"/>
    <mergeCell ref="R26:V26"/>
    <mergeCell ref="R27:V27"/>
    <mergeCell ref="AH31:BD31"/>
    <mergeCell ref="AB30:AF30"/>
    <mergeCell ref="BA21:BD21"/>
    <mergeCell ref="BA22:BD22"/>
    <mergeCell ref="AB24:AF24"/>
    <mergeCell ref="R20:V20"/>
    <mergeCell ref="R21:V21"/>
    <mergeCell ref="R22:V22"/>
    <mergeCell ref="R23:V23"/>
    <mergeCell ref="R24:V24"/>
    <mergeCell ref="W29:AA29"/>
    <mergeCell ref="M29:Q29"/>
    <mergeCell ref="M22:Q22"/>
    <mergeCell ref="M23:Q23"/>
    <mergeCell ref="W23:AA23"/>
    <mergeCell ref="AX21:AZ21"/>
    <mergeCell ref="W22:AA22"/>
    <mergeCell ref="R28:V28"/>
    <mergeCell ref="R29:V29"/>
    <mergeCell ref="AX26:AZ26"/>
    <mergeCell ref="M31:Q31"/>
    <mergeCell ref="AB31:AF31"/>
    <mergeCell ref="AB29:AF29"/>
    <mergeCell ref="W31:AA31"/>
    <mergeCell ref="W30:AA30"/>
    <mergeCell ref="BA28:BD28"/>
    <mergeCell ref="AX28:AZ28"/>
    <mergeCell ref="AV28:AW28"/>
    <mergeCell ref="AH29:BD29"/>
    <mergeCell ref="AH30:BD30"/>
    <mergeCell ref="A25:G25"/>
    <mergeCell ref="A28:G28"/>
    <mergeCell ref="M24:Q24"/>
    <mergeCell ref="W24:AA24"/>
    <mergeCell ref="W26:AA26"/>
    <mergeCell ref="M25:Q25"/>
    <mergeCell ref="H24:L24"/>
    <mergeCell ref="R25:V25"/>
    <mergeCell ref="W25:AA25"/>
    <mergeCell ref="A26:G26"/>
    <mergeCell ref="A22:G22"/>
    <mergeCell ref="H22:L22"/>
    <mergeCell ref="H23:L23"/>
    <mergeCell ref="H25:L25"/>
    <mergeCell ref="A23:G23"/>
    <mergeCell ref="AH26:AW26"/>
    <mergeCell ref="AB23:AF23"/>
    <mergeCell ref="AB22:AF22"/>
    <mergeCell ref="AB25:AF25"/>
    <mergeCell ref="A24:G24"/>
    <mergeCell ref="A27:G27"/>
    <mergeCell ref="A30:G30"/>
    <mergeCell ref="M30:Q30"/>
    <mergeCell ref="H27:L27"/>
    <mergeCell ref="H28:L28"/>
    <mergeCell ref="H29:L29"/>
    <mergeCell ref="M28:Q28"/>
    <mergeCell ref="M27:Q27"/>
    <mergeCell ref="A31:G31"/>
    <mergeCell ref="A29:G29"/>
    <mergeCell ref="AB26:AF26"/>
    <mergeCell ref="AB28:AF28"/>
    <mergeCell ref="AB27:AF27"/>
    <mergeCell ref="W28:AA28"/>
    <mergeCell ref="W27:AA27"/>
    <mergeCell ref="M26:Q26"/>
    <mergeCell ref="H26:L26"/>
    <mergeCell ref="H30:L30"/>
    <mergeCell ref="BA18:BD18"/>
    <mergeCell ref="BA19:BD19"/>
    <mergeCell ref="AX20:AZ20"/>
    <mergeCell ref="AX18:AZ18"/>
    <mergeCell ref="AX19:AZ19"/>
    <mergeCell ref="BA27:BD27"/>
    <mergeCell ref="AX22:AZ22"/>
    <mergeCell ref="AX24:AZ24"/>
    <mergeCell ref="BA25:BD25"/>
    <mergeCell ref="BA26:BD26"/>
    <mergeCell ref="AX27:AZ27"/>
    <mergeCell ref="AX25:AZ25"/>
    <mergeCell ref="AX23:AZ23"/>
    <mergeCell ref="BA23:BD23"/>
    <mergeCell ref="A1:R1"/>
    <mergeCell ref="AH18:AW18"/>
    <mergeCell ref="AH19:AW19"/>
    <mergeCell ref="AH20:AW20"/>
    <mergeCell ref="M20:Q20"/>
    <mergeCell ref="AR17:AZ17"/>
    <mergeCell ref="V1:W1"/>
    <mergeCell ref="X1:AE1"/>
    <mergeCell ref="A20:G20"/>
    <mergeCell ref="AR3:AZ3"/>
    <mergeCell ref="C2:L2"/>
    <mergeCell ref="M15:V15"/>
    <mergeCell ref="AH3:AP3"/>
    <mergeCell ref="AB20:AF20"/>
    <mergeCell ref="M2:V2"/>
    <mergeCell ref="N3:V3"/>
    <mergeCell ref="M21:Q21"/>
    <mergeCell ref="AH28:AU28"/>
    <mergeCell ref="AH22:AW22"/>
    <mergeCell ref="AH23:AW23"/>
    <mergeCell ref="AH24:AW24"/>
    <mergeCell ref="AH25:AW25"/>
    <mergeCell ref="AH27:AW27"/>
    <mergeCell ref="H21:L21"/>
    <mergeCell ref="D3:L3"/>
    <mergeCell ref="A21:G21"/>
    <mergeCell ref="W20:AA20"/>
    <mergeCell ref="A17:V17"/>
    <mergeCell ref="C15:L15"/>
    <mergeCell ref="W21:AA21"/>
    <mergeCell ref="H20:L20"/>
    <mergeCell ref="W18:AF18"/>
    <mergeCell ref="R19:AA19"/>
    <mergeCell ref="X3:AF3"/>
    <mergeCell ref="AG15:AP15"/>
    <mergeCell ref="AQ15:AZ15"/>
    <mergeCell ref="W2:AF2"/>
    <mergeCell ref="AG2:AP2"/>
    <mergeCell ref="AQ2:AZ2"/>
    <mergeCell ref="W15:AF15"/>
  </mergeCells>
  <conditionalFormatting sqref="X4:AP4 AR4:AZ4 D4:V4 H21:Q21 A22:Q29 W21:AF29">
    <cfRule type="cellIs" priority="2" dxfId="2" operator="equal" stopIfTrue="1">
      <formula>0</formula>
    </cfRule>
  </conditionalFormatting>
  <conditionalFormatting sqref="W30:AF30">
    <cfRule type="cellIs" priority="3" dxfId="26" operator="notEqual" stopIfTrue="1">
      <formula>" "</formula>
    </cfRule>
  </conditionalFormatting>
  <conditionalFormatting sqref="W20:AF20">
    <cfRule type="cellIs" priority="4" dxfId="27" operator="notEqual" stopIfTrue="1">
      <formula>" "</formula>
    </cfRule>
  </conditionalFormatting>
  <conditionalFormatting sqref="W18:AF18">
    <cfRule type="cellIs" priority="5" dxfId="17" operator="notEqual" stopIfTrue="1">
      <formula>" "</formula>
    </cfRule>
  </conditionalFormatting>
  <conditionalFormatting sqref="AR17:AZ17 X17:AF17 AH17:AP17">
    <cfRule type="cellIs" priority="6" dxfId="1" operator="equal" stopIfTrue="1">
      <formula>"Bis 3 Std. nur in Sonderfällen!"</formula>
    </cfRule>
  </conditionalFormatting>
  <conditionalFormatting sqref="AH30:BD30">
    <cfRule type="cellIs" priority="7" dxfId="1" operator="equal" stopIfTrue="1">
      <formula>"Empfohlener Schlüssel 1:10 (§ 17 Abs. 1 AVBayKiBiG) nicht eingehalten."</formula>
    </cfRule>
  </conditionalFormatting>
  <conditionalFormatting sqref="AH31:BD31">
    <cfRule type="cellIs" priority="8" dxfId="28" operator="equal" stopIfTrue="1">
      <formula>"Qualifikationsschlüssel (§ 17 Abs. 2 AVBayKiBiG) nicht eingehalten."</formula>
    </cfRule>
  </conditionalFormatting>
  <conditionalFormatting sqref="V1:W1">
    <cfRule type="cellIs" priority="9" dxfId="1" operator="notEqual" stopIfTrue="1">
      <formula>12</formula>
    </cfRule>
  </conditionalFormatting>
  <conditionalFormatting sqref="BA15:BA16">
    <cfRule type="cellIs" priority="10" dxfId="1" operator="notEqual" stopIfTrue="1">
      <formula>$BA$14</formula>
    </cfRule>
  </conditionalFormatting>
  <conditionalFormatting sqref="R19:AA19">
    <cfRule type="cellIs" priority="11" dxfId="1" operator="notEqual" stopIfTrue="1">
      <formula>" "</formula>
    </cfRule>
  </conditionalFormatting>
  <conditionalFormatting sqref="AH29:BD29">
    <cfRule type="cellIs" priority="12" dxfId="1" operator="equal" stopIfTrue="1">
      <formula>"Mindestanstellungsschlüssel 1:11,5 (§ 17 Abs. 1 AVBayKiBiG) nicht eingehalten."</formula>
    </cfRule>
  </conditionalFormatting>
  <conditionalFormatting sqref="R21:V29">
    <cfRule type="cellIs" priority="1" dxfId="2" operator="equal" stopIfTrue="1">
      <formula>0</formula>
    </cfRule>
  </conditionalFormatting>
  <printOptions/>
  <pageMargins left="0.3937007874015748" right="0.3937007874015748" top="0.7874015748031497" bottom="0.7874015748031497"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codeName="Tabelle5"/>
  <dimension ref="A1:O77"/>
  <sheetViews>
    <sheetView showGridLines="0" showZeros="0" zoomScalePageLayoutView="0" workbookViewId="0" topLeftCell="A1">
      <pane xSplit="2" topLeftCell="C1" activePane="topRight" state="frozen"/>
      <selection pane="topLeft" activeCell="A1" sqref="A1"/>
      <selection pane="topRight" activeCell="B20" sqref="B20"/>
    </sheetView>
  </sheetViews>
  <sheetFormatPr defaultColWidth="11.421875" defaultRowHeight="12.75"/>
  <cols>
    <col min="1" max="1" width="28.28125" style="0" customWidth="1"/>
    <col min="2" max="2" width="8.8515625" style="0" customWidth="1"/>
    <col min="3" max="3" width="4.140625" style="92" customWidth="1"/>
    <col min="4" max="10" width="7.28125" style="0" customWidth="1"/>
    <col min="11" max="11" width="4.421875" style="0" customWidth="1"/>
    <col min="12" max="12" width="28.8515625" style="0" customWidth="1"/>
    <col min="13" max="13" width="10.421875" style="0" customWidth="1"/>
    <col min="14" max="14" width="6.57421875" style="0" customWidth="1"/>
    <col min="28" max="28" width="2.00390625" style="0" customWidth="1"/>
  </cols>
  <sheetData>
    <row r="1" spans="1:14" s="59" customFormat="1" ht="15.75">
      <c r="A1" s="305" t="s">
        <v>190</v>
      </c>
      <c r="B1" s="414"/>
      <c r="C1" s="105"/>
      <c r="D1" s="115"/>
      <c r="E1" s="115"/>
      <c r="F1" s="115"/>
      <c r="G1" s="106"/>
      <c r="H1" s="115"/>
      <c r="I1" s="115"/>
      <c r="J1" s="106"/>
      <c r="K1" s="407">
        <f>Allgemeines!B3</f>
        <v>0</v>
      </c>
      <c r="L1" s="381"/>
      <c r="M1" s="381"/>
      <c r="N1" s="381"/>
    </row>
    <row r="2" spans="2:14" s="59" customFormat="1" ht="12.75">
      <c r="B2" s="105"/>
      <c r="C2" s="105"/>
      <c r="D2" s="115"/>
      <c r="E2" s="115"/>
      <c r="F2" s="115"/>
      <c r="G2" s="115"/>
      <c r="H2" s="115"/>
      <c r="I2" s="115"/>
      <c r="J2" s="106"/>
      <c r="K2" s="381"/>
      <c r="L2" s="381"/>
      <c r="M2" s="381"/>
      <c r="N2" s="381"/>
    </row>
    <row r="3" spans="1:14" s="59" customFormat="1" ht="12.75">
      <c r="A3" s="410" t="s">
        <v>192</v>
      </c>
      <c r="B3" s="411"/>
      <c r="C3" s="105"/>
      <c r="D3" s="115"/>
      <c r="E3" s="115"/>
      <c r="F3" s="115"/>
      <c r="G3" s="115"/>
      <c r="H3" s="115"/>
      <c r="I3" s="115"/>
      <c r="J3" s="106"/>
      <c r="K3" s="415">
        <f>Allgemeines!B4</f>
        <v>0</v>
      </c>
      <c r="L3" s="413"/>
      <c r="M3" s="413"/>
      <c r="N3" s="413"/>
    </row>
    <row r="4" spans="1:14" s="59" customFormat="1" ht="12.75">
      <c r="A4" s="385"/>
      <c r="B4" s="411"/>
      <c r="C4" s="105"/>
      <c r="D4" s="115"/>
      <c r="E4" s="115"/>
      <c r="F4" s="115"/>
      <c r="G4" s="115"/>
      <c r="H4" s="115"/>
      <c r="I4" s="115"/>
      <c r="J4" s="106"/>
      <c r="K4" s="415" t="str">
        <f>CONCATENATE(Allgemeines!B5," ",Allgemeines!B6)</f>
        <v> </v>
      </c>
      <c r="L4" s="413"/>
      <c r="M4" s="413"/>
      <c r="N4" s="413"/>
    </row>
    <row r="5" spans="1:14" s="59" customFormat="1" ht="12.75">
      <c r="A5" s="385"/>
      <c r="B5" s="411"/>
      <c r="C5" s="105"/>
      <c r="D5" s="115"/>
      <c r="E5" s="115"/>
      <c r="F5" s="115"/>
      <c r="G5" s="115"/>
      <c r="H5" s="115"/>
      <c r="I5" s="115"/>
      <c r="J5" s="106"/>
      <c r="K5" s="106"/>
      <c r="L5" s="106"/>
      <c r="M5" s="106"/>
      <c r="N5" s="106"/>
    </row>
    <row r="6" spans="1:14" s="59" customFormat="1" ht="12.75" customHeight="1">
      <c r="A6" s="151"/>
      <c r="B6" s="151"/>
      <c r="C6" s="105"/>
      <c r="D6" s="115"/>
      <c r="E6" s="115"/>
      <c r="F6" s="115"/>
      <c r="G6" s="115"/>
      <c r="H6" s="115"/>
      <c r="I6" s="115"/>
      <c r="J6" s="106"/>
      <c r="K6" s="417">
        <f>Allgemeines!F15</f>
        <v>0</v>
      </c>
      <c r="L6" s="380"/>
      <c r="M6" s="380"/>
      <c r="N6" s="380"/>
    </row>
    <row r="7" spans="1:14" s="59" customFormat="1" ht="12.75">
      <c r="A7" s="153" t="s">
        <v>189</v>
      </c>
      <c r="B7" s="160" t="s">
        <v>195</v>
      </c>
      <c r="C7" s="105"/>
      <c r="D7" s="115"/>
      <c r="E7" s="115"/>
      <c r="F7" s="115"/>
      <c r="G7" s="115"/>
      <c r="H7" s="115"/>
      <c r="I7" s="115"/>
      <c r="J7" s="106"/>
      <c r="K7" s="106"/>
      <c r="L7" s="106"/>
      <c r="M7" s="106"/>
      <c r="N7" s="106"/>
    </row>
    <row r="8" spans="1:14" s="59" customFormat="1" ht="12.75">
      <c r="A8" s="152">
        <f>IF(Allgemeines!B23&lt;&gt;"",Allgemeines!B23,"")</f>
      </c>
      <c r="B8" s="161">
        <v>1</v>
      </c>
      <c r="C8" s="105"/>
      <c r="D8" s="106"/>
      <c r="E8" s="115"/>
      <c r="F8" s="115"/>
      <c r="G8" s="115"/>
      <c r="H8" s="115"/>
      <c r="I8" s="115"/>
      <c r="J8" s="106"/>
      <c r="K8" s="416" t="str">
        <f>CONCATENATE("Bank: ",Allgemeines!B14)</f>
        <v>Bank: </v>
      </c>
      <c r="L8" s="416"/>
      <c r="M8" s="416"/>
      <c r="N8" s="416"/>
    </row>
    <row r="9" spans="1:14" ht="12.75">
      <c r="A9" s="152">
        <f>IF(Allgemeines!B24&lt;&gt;"",Allgemeines!B24,"")</f>
      </c>
      <c r="B9" s="161">
        <v>2</v>
      </c>
      <c r="D9" s="419">
        <f>IF(K1&lt;&gt;0,CONCATENATE(K1," - ",K3," - ",K4),"")</f>
      </c>
      <c r="E9" s="420"/>
      <c r="F9" s="420"/>
      <c r="G9" s="420"/>
      <c r="H9" s="420"/>
      <c r="I9" s="420"/>
      <c r="J9" s="106"/>
      <c r="K9" s="413" t="str">
        <f>CONCATENATE("Kto.-Inh. ",Allgemeines!B15)</f>
        <v>Kto.-Inh. </v>
      </c>
      <c r="L9" s="413"/>
      <c r="M9" s="413"/>
      <c r="N9" s="413"/>
    </row>
    <row r="10" spans="1:14" ht="12.75">
      <c r="A10" s="152">
        <f>IF(Allgemeines!B25&lt;&gt;"",Allgemeines!B25,"")</f>
      </c>
      <c r="B10" s="161">
        <v>3</v>
      </c>
      <c r="D10" s="421"/>
      <c r="E10" s="421"/>
      <c r="F10" s="421"/>
      <c r="G10" s="421"/>
      <c r="H10" s="421"/>
      <c r="I10" s="421"/>
      <c r="J10" s="106"/>
      <c r="K10" s="412" t="str">
        <f>CONCATENATE("Kto.-Nr. ",Allgemeines!B16,"")</f>
        <v>Kto.-Nr. </v>
      </c>
      <c r="L10" s="412"/>
      <c r="M10" s="418">
        <f>Allgemeines!B17</f>
        <v>0</v>
      </c>
      <c r="N10" s="412"/>
    </row>
    <row r="11" spans="1:14" ht="12.75">
      <c r="A11" s="152">
        <f>IF(Allgemeines!B26&lt;&gt;"",Allgemeines!B26,"")</f>
      </c>
      <c r="B11" s="161">
        <v>4</v>
      </c>
      <c r="D11" s="389">
        <f>CONCATENATE(IF($B$19=1,Allgemeines!C23,""),IF($B$19=2,Allgemeines!C24,""),IF($B$19=3,Allgemeines!C25,""),IF($B$19=4,Allgemeines!C26,""),IF($B$19=5,Allgemeines!C27,""),IF($B$19=6,Allgemeines!C28,""),IF($B$19=7,Allgemeines!C29,""),IF($B$19=8,Allgemeines!C30,""),IF($B$19=9,Allgemeines!C31,""))</f>
      </c>
      <c r="E11" s="390"/>
      <c r="F11" s="390"/>
      <c r="G11" s="390"/>
      <c r="H11" s="390"/>
      <c r="I11" s="390"/>
      <c r="J11" s="106"/>
      <c r="K11" s="391" t="s">
        <v>80</v>
      </c>
      <c r="L11" s="392"/>
      <c r="M11" s="392"/>
      <c r="N11" s="392"/>
    </row>
    <row r="12" spans="1:14" ht="12.75">
      <c r="A12" s="152">
        <f>IF(Allgemeines!B27&lt;&gt;"",Allgemeines!B27,"")</f>
      </c>
      <c r="B12" s="161">
        <v>5</v>
      </c>
      <c r="D12" s="388">
        <f>CONCATENATE(IF($B$19=1,Allgemeines!D23,""),IF($B$19=2,Allgemeines!D24,""),IF($B$19=3,Allgemeines!D25,""),IF($B$19=4,Allgemeines!D26,""),IF($B$19=5,Allgemeines!D27,""),IF($B$19=6,Allgemeines!D28,""),IF($B$19=7,Allgemeines!D29,""),IF($B$19=8,Allgemeines!D30,""),IF($B$19=9,Allgemeines!D31,""))</f>
      </c>
      <c r="E12" s="388"/>
      <c r="F12" s="388"/>
      <c r="G12" s="388"/>
      <c r="H12" s="388"/>
      <c r="I12" s="388"/>
      <c r="J12" s="106"/>
      <c r="K12" s="415">
        <f>Allgemeines!B8</f>
        <v>0</v>
      </c>
      <c r="L12" s="413"/>
      <c r="M12" s="413"/>
      <c r="N12" s="413"/>
    </row>
    <row r="13" spans="1:14" ht="12.75">
      <c r="A13" s="152">
        <f>IF(Allgemeines!B28&lt;&gt;"",Allgemeines!B28,"")</f>
      </c>
      <c r="B13" s="161">
        <v>6</v>
      </c>
      <c r="D13" s="388">
        <f>CONCATENATE(IF($B$19=1,Allgemeines!E23,""),IF($B$19=2,Allgemeines!E24,""),IF($B$19=3,Allgemeines!E25,""),IF($B$19=4,Allgemeines!E26,""),IF($B$19=5,Allgemeines!E27,""),IF($B$19=6,Allgemeines!E28,""),IF($B$19=7,Allgemeines!E29,""),IF($B$19=8,Allgemeines!E30,""),IF($B$19=9,Allgemeines!E31,""))</f>
      </c>
      <c r="E13" s="386"/>
      <c r="F13" s="386"/>
      <c r="G13" s="386"/>
      <c r="H13" s="386"/>
      <c r="I13" s="386"/>
      <c r="J13" s="106"/>
      <c r="K13" s="413" t="str">
        <f>CONCATENATE("Tel. ",Allgemeines!B9,", Fax ",Allgemeines!B10)</f>
        <v>Tel. , Fax </v>
      </c>
      <c r="L13" s="413"/>
      <c r="M13" s="413"/>
      <c r="N13" s="413"/>
    </row>
    <row r="14" spans="1:14" ht="12.75">
      <c r="A14" s="152">
        <f>IF(Allgemeines!B29&lt;&gt;"",Allgemeines!B29,"")</f>
      </c>
      <c r="B14" s="161">
        <v>7</v>
      </c>
      <c r="D14" s="116">
        <f>CONCATENATE(IF($B$19=1,Allgemeines!F23,""),IF($B$19=2,Allgemeines!F24,""),IF($B$19=3,Allgemeines!F25,""),IF($B$19=4,Allgemeines!F26,""),IF($B$19=5,Allgemeines!F27,""),IF($B$19=6,Allgemeines!F28,""),IF($B$19=7,Allgemeines!F29,""),IF($B$19=8,Allgemeines!F30,""),IF($B$19=9,Allgemeines!F31,""))</f>
      </c>
      <c r="E14" s="388">
        <f>CONCATENATE(IF($B$19=1,Allgemeines!G23,""),IF($B$19=2,Allgemeines!G24,""),IF($B$19=3,Allgemeines!G25,""),IF($B$19=4,Allgemeines!G26,""),IF($B$19=5,Allgemeines!G27,""),IF($B$19=6,Allgemeines!G28,""),IF($B$19=7,Allgemeines!G29,""),IF($B$19=8,Allgemeines!G30,""),IF($B$19=9,Allgemeines!G31,""))</f>
      </c>
      <c r="F14" s="386"/>
      <c r="G14" s="386"/>
      <c r="H14" s="386"/>
      <c r="I14" s="386"/>
      <c r="J14" s="106"/>
      <c r="K14" s="380" t="str">
        <f>CONCATENATE("E-Mail ",Allgemeines!B11)</f>
        <v>E-Mail </v>
      </c>
      <c r="L14" s="380"/>
      <c r="M14" s="380"/>
      <c r="N14" s="380"/>
    </row>
    <row r="15" spans="1:14" ht="12.75">
      <c r="A15" s="152">
        <f>IF(Allgemeines!B30&lt;&gt;"",Allgemeines!B30,"")</f>
      </c>
      <c r="B15" s="161">
        <v>8</v>
      </c>
      <c r="D15" s="115"/>
      <c r="E15" s="115"/>
      <c r="F15" s="115"/>
      <c r="G15" s="115"/>
      <c r="H15" s="115"/>
      <c r="I15" s="115"/>
      <c r="J15" s="106"/>
      <c r="K15" s="380"/>
      <c r="L15" s="380"/>
      <c r="M15" s="380"/>
      <c r="N15" s="380"/>
    </row>
    <row r="16" spans="1:14" ht="12.75">
      <c r="A16" s="152">
        <f>IF(Allgemeines!B31&lt;&gt;"",Allgemeines!B31,"")</f>
      </c>
      <c r="B16" s="161">
        <v>9</v>
      </c>
      <c r="D16" s="115"/>
      <c r="E16" s="115"/>
      <c r="F16" s="115"/>
      <c r="G16" s="115"/>
      <c r="H16" s="115"/>
      <c r="I16" s="115"/>
      <c r="J16" s="106"/>
      <c r="K16" s="400" t="str">
        <f>CONCATENATE(Allgemeines!F3,", ",Allgemeines!F4,", ",Allgemeines!F5," ",Allgemeines!F6,", Leitung: ",Allgemeines!F7,", EinrNr: ",Allgemeines!F8)</f>
        <v>, ,  , Leitung: , EinrNr: </v>
      </c>
      <c r="L16" s="401"/>
      <c r="M16" s="401"/>
      <c r="N16" s="401"/>
    </row>
    <row r="17" spans="2:14" ht="12.75" customHeight="1">
      <c r="B17" s="162"/>
      <c r="D17" s="115"/>
      <c r="E17" s="115"/>
      <c r="F17" s="115"/>
      <c r="G17" s="115"/>
      <c r="H17" s="115"/>
      <c r="I17" s="115"/>
      <c r="J17" s="114"/>
      <c r="K17" s="402"/>
      <c r="L17" s="402"/>
      <c r="M17" s="402"/>
      <c r="N17" s="402"/>
    </row>
    <row r="18" spans="1:14" ht="12.75">
      <c r="A18" s="408" t="s">
        <v>188</v>
      </c>
      <c r="B18" s="409"/>
      <c r="D18" s="115"/>
      <c r="E18" s="115"/>
      <c r="F18" s="115"/>
      <c r="G18" s="115"/>
      <c r="H18" s="115"/>
      <c r="I18" s="115"/>
      <c r="J18" s="114"/>
      <c r="K18" s="402"/>
      <c r="L18" s="402"/>
      <c r="M18" s="402"/>
      <c r="N18" s="402"/>
    </row>
    <row r="19" spans="1:14" ht="12.75">
      <c r="A19" t="s">
        <v>191</v>
      </c>
      <c r="B19" s="238">
        <v>1</v>
      </c>
      <c r="D19" s="115"/>
      <c r="E19" s="115"/>
      <c r="F19" s="115"/>
      <c r="G19" s="115"/>
      <c r="H19" s="115"/>
      <c r="I19" s="115"/>
      <c r="J19" s="114"/>
      <c r="K19" s="403"/>
      <c r="L19" s="403"/>
      <c r="M19" s="403"/>
      <c r="N19" s="403"/>
    </row>
    <row r="20" spans="2:14" ht="12.75">
      <c r="B20" s="92"/>
      <c r="D20" s="394" t="str">
        <f>CONCATENATE("Abschlag kindbezogene Förderung nach BayKiBiG:",Allgemeines!F14," Abrechnungsmonate ",Allgemeines!F13,", Stichtag ",Allgemeines!F12)</f>
        <v>Abschlag kindbezogene Förderung nach BayKiBiG:16 Abrechnungsmonate 2013/2014, Stichtag 01.09.2013</v>
      </c>
      <c r="E20" s="395"/>
      <c r="F20" s="395"/>
      <c r="G20" s="395"/>
      <c r="H20" s="395"/>
      <c r="I20" s="395"/>
      <c r="J20" s="395"/>
      <c r="K20" s="395"/>
      <c r="L20" s="395"/>
      <c r="M20" s="386"/>
      <c r="N20" s="386"/>
    </row>
    <row r="21" spans="1:14" ht="12.75" customHeight="1">
      <c r="A21" s="410" t="s">
        <v>125</v>
      </c>
      <c r="B21" s="411"/>
      <c r="D21" s="115"/>
      <c r="E21" s="115"/>
      <c r="F21" s="117"/>
      <c r="G21" s="115"/>
      <c r="H21" s="115"/>
      <c r="I21" s="115"/>
      <c r="J21" s="115"/>
      <c r="K21" s="115"/>
      <c r="L21" s="106"/>
      <c r="M21" s="106"/>
      <c r="N21" s="106"/>
    </row>
    <row r="22" spans="1:14" ht="12.75">
      <c r="A22" s="385"/>
      <c r="B22" s="411"/>
      <c r="D22" s="422" t="s">
        <v>56</v>
      </c>
      <c r="E22" s="383"/>
      <c r="F22" s="383"/>
      <c r="G22" s="383"/>
      <c r="H22" s="383"/>
      <c r="I22" s="383"/>
      <c r="J22" s="383"/>
      <c r="K22" s="383"/>
      <c r="L22" s="383"/>
      <c r="M22" s="383"/>
      <c r="N22" s="106"/>
    </row>
    <row r="23" spans="1:14" ht="12.75">
      <c r="A23" s="385"/>
      <c r="B23" s="411"/>
      <c r="D23" s="115"/>
      <c r="E23" s="115"/>
      <c r="F23" s="115"/>
      <c r="G23" s="115"/>
      <c r="H23" s="115"/>
      <c r="I23" s="115"/>
      <c r="J23" s="115"/>
      <c r="K23" s="115"/>
      <c r="L23" s="106"/>
      <c r="M23" s="106"/>
      <c r="N23" s="106"/>
    </row>
    <row r="24" spans="1:14" ht="38.25" customHeight="1">
      <c r="A24" s="385"/>
      <c r="B24" s="411"/>
      <c r="D24" s="407" t="s">
        <v>76</v>
      </c>
      <c r="E24" s="407"/>
      <c r="F24" s="407"/>
      <c r="G24" s="407"/>
      <c r="H24" s="407"/>
      <c r="I24" s="407"/>
      <c r="J24" s="407"/>
      <c r="K24" s="407"/>
      <c r="L24" s="383"/>
      <c r="M24" s="383"/>
      <c r="N24" s="383"/>
    </row>
    <row r="25" spans="1:11" ht="6" customHeight="1">
      <c r="A25" s="385"/>
      <c r="B25" s="411"/>
      <c r="D25" s="2"/>
      <c r="E25" s="2"/>
      <c r="F25" s="2"/>
      <c r="G25" s="2"/>
      <c r="H25" s="2"/>
      <c r="I25" s="2"/>
      <c r="J25" s="2"/>
      <c r="K25" s="2"/>
    </row>
    <row r="26" spans="1:14" ht="33.75" customHeight="1">
      <c r="A26" s="385"/>
      <c r="B26" s="411"/>
      <c r="D26" s="118"/>
      <c r="E26" s="145" t="str">
        <f>Fördertabellen!C4</f>
        <v>Regelkind (3 Jahre - Einschulg.)</v>
      </c>
      <c r="F26" s="145" t="str">
        <f>Fördertabellen!E4</f>
        <v>Schulkind</v>
      </c>
      <c r="G26" s="145" t="str">
        <f>Fördertabellen!G4</f>
        <v>Migration</v>
      </c>
      <c r="H26" s="145" t="str">
        <f>Fördertabellen!I4</f>
        <v>0 bis unter 3 Jahre</v>
      </c>
      <c r="I26" s="145" t="str">
        <f>Fördertabellen!K4</f>
        <v>behindert</v>
      </c>
      <c r="J26" s="146" t="s">
        <v>57</v>
      </c>
      <c r="L26" s="404">
        <f>IF(SUM('Kinder Zuschuss'!AQ15:AZ15)&gt;'Kinder Zuschuss'!BA15/3,"Mehr als 1/3 der Kinder behindert (Art. 2 Abs. 3 BayKiBiG). Begründung siehe Anlage.",IF(Allgemeines!F11&lt;&gt;4.5,CONCATENATE("Faktor für behinderte Kinder ",Allgemeines!F11),""))</f>
      </c>
      <c r="M26" s="405"/>
      <c r="N26" s="405"/>
    </row>
    <row r="27" spans="1:15" ht="12.75">
      <c r="A27" s="385"/>
      <c r="B27" s="411"/>
      <c r="D27" s="119" t="str">
        <f>Fördertabellen!A6</f>
        <v>&gt;1-2 Std.</v>
      </c>
      <c r="E27" s="239">
        <f>IF($B$19=1,'Kinder Zuschuss'!D5,0)+IF($B$19=2,'Kinder Zuschuss'!E5,0)+IF($B$19=3,'Kinder Zuschuss'!F5,0)+IF($B$19=4,'Kinder Zuschuss'!G5,0)+IF($B$19=5,'Kinder Zuschuss'!H5,0)+IF($B$19=6,'Kinder Zuschuss'!I5,0)+IF($B$19=7,'Kinder Zuschuss'!J5,0)+IF($B$19=8,'Kinder Zuschuss'!K5,0)+IF($B$19=9,'Kinder Zuschuss'!L5,0)</f>
        <v>0</v>
      </c>
      <c r="F27" s="239">
        <f>IF($B$19=1,'Kinder Zuschuss'!N5,0)+IF($B$19=2,'Kinder Zuschuss'!O5,0)+IF($B$19=3,'Kinder Zuschuss'!P5,0)+IF($B$19=4,'Kinder Zuschuss'!Q5,0)+IF($B$19=5,'Kinder Zuschuss'!R5,0)+IF($B$19=6,'Kinder Zuschuss'!S5,0)+IF($B$19=7,'Kinder Zuschuss'!T5,0)+IF($B$19=8,'Kinder Zuschuss'!U5,0)+IF($B$19=9,'Kinder Zuschuss'!V5,0)</f>
        <v>0</v>
      </c>
      <c r="G27" s="239">
        <f>IF($B$19=1,'Kinder Zuschuss'!X5,0)+IF($B$19=2,'Kinder Zuschuss'!Y5,0)+IF($B$19=3,'Kinder Zuschuss'!Z5,0)+IF($B$19=4,'Kinder Zuschuss'!AA5,0)+IF($B$19=5,'Kinder Zuschuss'!AB5,0)+IF($B$19=6,'Kinder Zuschuss'!AC5,0)+IF($B$19=7,'Kinder Zuschuss'!AD5,0)+IF($B$19=8,'Kinder Zuschuss'!AE5,0)+IF($B$19=9,'Kinder Zuschuss'!AF5,0)</f>
        <v>0</v>
      </c>
      <c r="H27" s="239">
        <f>IF($B$19=1,'Kinder Zuschuss'!AH5,0)+IF($B$19=2,'Kinder Zuschuss'!AI5,0)+IF($B$19=3,'Kinder Zuschuss'!AJ5,0)+IF($B$19=4,'Kinder Zuschuss'!AK5,0)+IF($B$19=5,'Kinder Zuschuss'!AL5,0)+IF($B$19=6,'Kinder Zuschuss'!AM5,0)+IF($B$19=7,'Kinder Zuschuss'!AN5,0)+IF($B$19=8,'Kinder Zuschuss'!AO5,0)+IF($B$19=9,'Kinder Zuschuss'!AP5,0)</f>
        <v>0</v>
      </c>
      <c r="I27" s="239">
        <f>IF($B$19=1,'Kinder Zuschuss'!AR5,0)+IF($B$19=2,'Kinder Zuschuss'!AS5,0)+IF($B$19=3,'Kinder Zuschuss'!AT5,0)+IF($B$19=4,'Kinder Zuschuss'!AU5,0)+IF($B$19=5,'Kinder Zuschuss'!AV5,0)+IF($B$19=6,'Kinder Zuschuss'!AW5,0)+IF($B$19=7,'Kinder Zuschuss'!AX5,0)+IF($B$19=8,'Kinder Zuschuss'!AY5,0)+IF($B$19=9,'Kinder Zuschuss'!AZ5,0)</f>
        <v>0</v>
      </c>
      <c r="J27" s="240">
        <f aca="true" t="shared" si="0" ref="J27:J36">SUM(E27:I27)</f>
        <v>0</v>
      </c>
      <c r="L27" s="398" t="str">
        <f>CONCATENATE("Anstellungsschlüssel  1 : ",'Kinder Zuschuss'!AX28)</f>
        <v>Anstellungsschlüssel  1 :  </v>
      </c>
      <c r="M27" s="399"/>
      <c r="N27" s="399"/>
      <c r="O27" s="50"/>
    </row>
    <row r="28" spans="2:14" ht="12.75">
      <c r="B28" s="92"/>
      <c r="D28" s="119" t="str">
        <f>Fördertabellen!A7</f>
        <v>&gt;2-3 Std.</v>
      </c>
      <c r="E28" s="239">
        <f>IF($B$19=1,'Kinder Zuschuss'!D6,0)+IF($B$19=2,'Kinder Zuschuss'!E6,0)+IF($B$19=3,'Kinder Zuschuss'!F6,0)+IF($B$19=4,'Kinder Zuschuss'!G6,0)+IF($B$19=5,'Kinder Zuschuss'!H6,0)+IF($B$19=6,'Kinder Zuschuss'!I6,0)+IF($B$19=7,'Kinder Zuschuss'!J6,0)+IF($B$19=8,'Kinder Zuschuss'!K6,0)+IF($B$19=9,'Kinder Zuschuss'!L6,0)</f>
        <v>0</v>
      </c>
      <c r="F28" s="239">
        <f>IF($B$19=1,'Kinder Zuschuss'!N6,0)+IF($B$19=2,'Kinder Zuschuss'!O6,0)+IF($B$19=3,'Kinder Zuschuss'!P6,0)+IF($B$19=4,'Kinder Zuschuss'!Q6,0)+IF($B$19=5,'Kinder Zuschuss'!R6,0)+IF($B$19=6,'Kinder Zuschuss'!S6,0)+IF($B$19=7,'Kinder Zuschuss'!T6,0)+IF($B$19=8,'Kinder Zuschuss'!U6,0)+IF($B$19=9,'Kinder Zuschuss'!V6,0)</f>
        <v>0</v>
      </c>
      <c r="G28" s="239">
        <f>IF($B$19=1,'Kinder Zuschuss'!X6,0)+IF($B$19=2,'Kinder Zuschuss'!Y6,0)+IF($B$19=3,'Kinder Zuschuss'!Z6,0)+IF($B$19=4,'Kinder Zuschuss'!AA6,0)+IF($B$19=5,'Kinder Zuschuss'!AB6,0)+IF($B$19=6,'Kinder Zuschuss'!AC6,0)+IF($B$19=7,'Kinder Zuschuss'!AD6,0)+IF($B$19=8,'Kinder Zuschuss'!AE6,0)+IF($B$19=9,'Kinder Zuschuss'!AF6,0)</f>
        <v>0</v>
      </c>
      <c r="H28" s="239">
        <f>IF($B$19=1,'Kinder Zuschuss'!AH6,0)+IF($B$19=2,'Kinder Zuschuss'!AI6,0)+IF($B$19=3,'Kinder Zuschuss'!AJ6,0)+IF($B$19=4,'Kinder Zuschuss'!AK6,0)+IF($B$19=5,'Kinder Zuschuss'!AL6,0)+IF($B$19=6,'Kinder Zuschuss'!AM6,0)+IF($B$19=7,'Kinder Zuschuss'!AN6,0)+IF($B$19=8,'Kinder Zuschuss'!AO6,0)+IF($B$19=9,'Kinder Zuschuss'!AP6,0)</f>
        <v>0</v>
      </c>
      <c r="I28" s="239">
        <f>IF($B$19=1,'Kinder Zuschuss'!AR6,0)+IF($B$19=2,'Kinder Zuschuss'!AS6,0)+IF($B$19=3,'Kinder Zuschuss'!AT6,0)+IF($B$19=4,'Kinder Zuschuss'!AU6,0)+IF($B$19=5,'Kinder Zuschuss'!AV6,0)+IF($B$19=6,'Kinder Zuschuss'!AW6,0)+IF($B$19=7,'Kinder Zuschuss'!AX6,0)+IF($B$19=8,'Kinder Zuschuss'!AY6,0)+IF($B$19=9,'Kinder Zuschuss'!AZ6,0)</f>
        <v>0</v>
      </c>
      <c r="J28" s="240">
        <f t="shared" si="0"/>
        <v>0</v>
      </c>
      <c r="L28" s="393">
        <f>'Kinder Zuschuss'!AH29</f>
      </c>
      <c r="M28" s="393"/>
      <c r="N28" s="393"/>
    </row>
    <row r="29" spans="2:14" ht="12.75">
      <c r="B29" s="92"/>
      <c r="D29" s="119" t="str">
        <f>Fördertabellen!A8</f>
        <v>&gt;3-4 Std.</v>
      </c>
      <c r="E29" s="239">
        <f>IF($B$19=1,'Kinder Zuschuss'!D7,0)+IF($B$19=2,'Kinder Zuschuss'!E7,0)+IF($B$19=3,'Kinder Zuschuss'!F7,0)+IF($B$19=4,'Kinder Zuschuss'!G7,0)+IF($B$19=5,'Kinder Zuschuss'!H7,0)+IF($B$19=6,'Kinder Zuschuss'!I7,0)+IF($B$19=7,'Kinder Zuschuss'!J7,0)+IF($B$19=8,'Kinder Zuschuss'!K7,0)+IF($B$19=9,'Kinder Zuschuss'!L7,0)</f>
        <v>0</v>
      </c>
      <c r="F29" s="239">
        <f>IF($B$19=1,'Kinder Zuschuss'!N7,0)+IF($B$19=2,'Kinder Zuschuss'!O7,0)+IF($B$19=3,'Kinder Zuschuss'!P7,0)+IF($B$19=4,'Kinder Zuschuss'!Q7,0)+IF($B$19=5,'Kinder Zuschuss'!R7,0)+IF($B$19=6,'Kinder Zuschuss'!S7,0)+IF($B$19=7,'Kinder Zuschuss'!T7,0)+IF($B$19=8,'Kinder Zuschuss'!U7,0)+IF($B$19=9,'Kinder Zuschuss'!V7,0)</f>
        <v>0</v>
      </c>
      <c r="G29" s="239">
        <f>IF($B$19=1,'Kinder Zuschuss'!X7,0)+IF($B$19=2,'Kinder Zuschuss'!Y7,0)+IF($B$19=3,'Kinder Zuschuss'!Z7,0)+IF($B$19=4,'Kinder Zuschuss'!AA7,0)+IF($B$19=5,'Kinder Zuschuss'!AB7,0)+IF($B$19=6,'Kinder Zuschuss'!AC7,0)+IF($B$19=7,'Kinder Zuschuss'!AD7,0)+IF($B$19=8,'Kinder Zuschuss'!AE7,0)+IF($B$19=9,'Kinder Zuschuss'!AF7,0)</f>
        <v>0</v>
      </c>
      <c r="H29" s="239">
        <f>IF($B$19=1,'Kinder Zuschuss'!AH7,0)+IF($B$19=2,'Kinder Zuschuss'!AI7,0)+IF($B$19=3,'Kinder Zuschuss'!AJ7,0)+IF($B$19=4,'Kinder Zuschuss'!AK7,0)+IF($B$19=5,'Kinder Zuschuss'!AL7,0)+IF($B$19=6,'Kinder Zuschuss'!AM7,0)+IF($B$19=7,'Kinder Zuschuss'!AN7,0)+IF($B$19=8,'Kinder Zuschuss'!AO7,0)+IF($B$19=9,'Kinder Zuschuss'!AP7,0)</f>
        <v>0</v>
      </c>
      <c r="I29" s="239">
        <f>IF($B$19=1,'Kinder Zuschuss'!AR7,0)+IF($B$19=2,'Kinder Zuschuss'!AS7,0)+IF($B$19=3,'Kinder Zuschuss'!AT7,0)+IF($B$19=4,'Kinder Zuschuss'!AU7,0)+IF($B$19=5,'Kinder Zuschuss'!AV7,0)+IF($B$19=6,'Kinder Zuschuss'!AW7,0)+IF($B$19=7,'Kinder Zuschuss'!AX7,0)+IF($B$19=8,'Kinder Zuschuss'!AY7,0)+IF($B$19=9,'Kinder Zuschuss'!AZ7,0)</f>
        <v>0</v>
      </c>
      <c r="J29" s="240">
        <f t="shared" si="0"/>
        <v>0</v>
      </c>
      <c r="L29" s="393"/>
      <c r="M29" s="393"/>
      <c r="N29" s="393"/>
    </row>
    <row r="30" spans="2:14" ht="12.75">
      <c r="B30" s="92"/>
      <c r="D30" s="119" t="str">
        <f>Fördertabellen!A9</f>
        <v>&gt;4-5 Std.</v>
      </c>
      <c r="E30" s="239">
        <f>IF($B$19=1,'Kinder Zuschuss'!D8,0)+IF($B$19=2,'Kinder Zuschuss'!E8,0)+IF($B$19=3,'Kinder Zuschuss'!F8,0)+IF($B$19=4,'Kinder Zuschuss'!G8,0)+IF($B$19=5,'Kinder Zuschuss'!H8,0)+IF($B$19=6,'Kinder Zuschuss'!I8,0)+IF($B$19=7,'Kinder Zuschuss'!J8,0)+IF($B$19=8,'Kinder Zuschuss'!K8,0)+IF($B$19=9,'Kinder Zuschuss'!L8,0)</f>
        <v>0</v>
      </c>
      <c r="F30" s="239">
        <f>IF($B$19=1,'Kinder Zuschuss'!N8,0)+IF($B$19=2,'Kinder Zuschuss'!O8,0)+IF($B$19=3,'Kinder Zuschuss'!P8,0)+IF($B$19=4,'Kinder Zuschuss'!Q8,0)+IF($B$19=5,'Kinder Zuschuss'!R8,0)+IF($B$19=6,'Kinder Zuschuss'!S8,0)+IF($B$19=7,'Kinder Zuschuss'!T8,0)+IF($B$19=8,'Kinder Zuschuss'!U8,0)+IF($B$19=9,'Kinder Zuschuss'!V8,0)</f>
        <v>0</v>
      </c>
      <c r="G30" s="239">
        <f>IF($B$19=1,'Kinder Zuschuss'!X8,0)+IF($B$19=2,'Kinder Zuschuss'!Y8,0)+IF($B$19=3,'Kinder Zuschuss'!Z8,0)+IF($B$19=4,'Kinder Zuschuss'!AA8,0)+IF($B$19=5,'Kinder Zuschuss'!AB8,0)+IF($B$19=6,'Kinder Zuschuss'!AC8,0)+IF($B$19=7,'Kinder Zuschuss'!AD8,0)+IF($B$19=8,'Kinder Zuschuss'!AE8,0)+IF($B$19=9,'Kinder Zuschuss'!AF8,0)</f>
        <v>0</v>
      </c>
      <c r="H30" s="239">
        <f>IF($B$19=1,'Kinder Zuschuss'!AH8,0)+IF($B$19=2,'Kinder Zuschuss'!AI8,0)+IF($B$19=3,'Kinder Zuschuss'!AJ8,0)+IF($B$19=4,'Kinder Zuschuss'!AK8,0)+IF($B$19=5,'Kinder Zuschuss'!AL8,0)+IF($B$19=6,'Kinder Zuschuss'!AM8,0)+IF($B$19=7,'Kinder Zuschuss'!AN8,0)+IF($B$19=8,'Kinder Zuschuss'!AO8,0)+IF($B$19=9,'Kinder Zuschuss'!AP8,0)</f>
        <v>0</v>
      </c>
      <c r="I30" s="239">
        <f>IF($B$19=1,'Kinder Zuschuss'!AR8,0)+IF($B$19=2,'Kinder Zuschuss'!AS8,0)+IF($B$19=3,'Kinder Zuschuss'!AT8,0)+IF($B$19=4,'Kinder Zuschuss'!AU8,0)+IF($B$19=5,'Kinder Zuschuss'!AV8,0)+IF($B$19=6,'Kinder Zuschuss'!AW8,0)+IF($B$19=7,'Kinder Zuschuss'!AX8,0)+IF($B$19=8,'Kinder Zuschuss'!AY8,0)+IF($B$19=9,'Kinder Zuschuss'!AZ8,0)</f>
        <v>0</v>
      </c>
      <c r="J30" s="240">
        <f t="shared" si="0"/>
        <v>0</v>
      </c>
      <c r="L30" s="393">
        <f>'Kinder Zuschuss'!AH30</f>
      </c>
      <c r="M30" s="393"/>
      <c r="N30" s="393"/>
    </row>
    <row r="31" spans="2:14" ht="12.75">
      <c r="B31" s="92"/>
      <c r="D31" s="119" t="str">
        <f>Fördertabellen!A10</f>
        <v>&gt;5-6 Std.</v>
      </c>
      <c r="E31" s="239">
        <f>IF($B$19=1,'Kinder Zuschuss'!D9,0)+IF($B$19=2,'Kinder Zuschuss'!E9,0)+IF($B$19=3,'Kinder Zuschuss'!F9,0)+IF($B$19=4,'Kinder Zuschuss'!G9,0)+IF($B$19=5,'Kinder Zuschuss'!H9,0)+IF($B$19=6,'Kinder Zuschuss'!I9,0)+IF($B$19=7,'Kinder Zuschuss'!J9,0)+IF($B$19=8,'Kinder Zuschuss'!K9,0)+IF($B$19=9,'Kinder Zuschuss'!L9,0)</f>
        <v>0</v>
      </c>
      <c r="F31" s="239">
        <f>IF($B$19=1,'Kinder Zuschuss'!N9,0)+IF($B$19=2,'Kinder Zuschuss'!O9,0)+IF($B$19=3,'Kinder Zuschuss'!P9,0)+IF($B$19=4,'Kinder Zuschuss'!Q9,0)+IF($B$19=5,'Kinder Zuschuss'!R9,0)+IF($B$19=6,'Kinder Zuschuss'!S9,0)+IF($B$19=7,'Kinder Zuschuss'!T9,0)+IF($B$19=8,'Kinder Zuschuss'!U9,0)+IF($B$19=9,'Kinder Zuschuss'!V9,0)</f>
        <v>0</v>
      </c>
      <c r="G31" s="239">
        <f>IF($B$19=1,'Kinder Zuschuss'!X9,0)+IF($B$19=2,'Kinder Zuschuss'!Y9,0)+IF($B$19=3,'Kinder Zuschuss'!Z9,0)+IF($B$19=4,'Kinder Zuschuss'!AA9,0)+IF($B$19=5,'Kinder Zuschuss'!AB9,0)+IF($B$19=6,'Kinder Zuschuss'!AC9,0)+IF($B$19=7,'Kinder Zuschuss'!AD9,0)+IF($B$19=8,'Kinder Zuschuss'!AE9,0)+IF($B$19=9,'Kinder Zuschuss'!AF9,0)</f>
        <v>0</v>
      </c>
      <c r="H31" s="239">
        <f>IF($B$19=1,'Kinder Zuschuss'!AH9,0)+IF($B$19=2,'Kinder Zuschuss'!AI9,0)+IF($B$19=3,'Kinder Zuschuss'!AJ9,0)+IF($B$19=4,'Kinder Zuschuss'!AK9,0)+IF($B$19=5,'Kinder Zuschuss'!AL9,0)+IF($B$19=6,'Kinder Zuschuss'!AM9,0)+IF($B$19=7,'Kinder Zuschuss'!AN9,0)+IF($B$19=8,'Kinder Zuschuss'!AO9,0)+IF($B$19=9,'Kinder Zuschuss'!AP9,0)</f>
        <v>0</v>
      </c>
      <c r="I31" s="239">
        <f>IF($B$19=1,'Kinder Zuschuss'!AR9,0)+IF($B$19=2,'Kinder Zuschuss'!AS9,0)+IF($B$19=3,'Kinder Zuschuss'!AT9,0)+IF($B$19=4,'Kinder Zuschuss'!AU9,0)+IF($B$19=5,'Kinder Zuschuss'!AV9,0)+IF($B$19=6,'Kinder Zuschuss'!AW9,0)+IF($B$19=7,'Kinder Zuschuss'!AX9,0)+IF($B$19=8,'Kinder Zuschuss'!AY9,0)+IF($B$19=9,'Kinder Zuschuss'!AZ9,0)</f>
        <v>0</v>
      </c>
      <c r="J31" s="240">
        <f t="shared" si="0"/>
        <v>0</v>
      </c>
      <c r="L31" s="393"/>
      <c r="M31" s="393"/>
      <c r="N31" s="393"/>
    </row>
    <row r="32" spans="2:14" ht="12.75">
      <c r="B32" s="92"/>
      <c r="D32" s="119" t="str">
        <f>Fördertabellen!A11</f>
        <v>&gt;6-7 Std.</v>
      </c>
      <c r="E32" s="239">
        <f>IF($B$19=1,'Kinder Zuschuss'!D10,0)+IF($B$19=2,'Kinder Zuschuss'!E10,0)+IF($B$19=3,'Kinder Zuschuss'!F10,0)+IF($B$19=4,'Kinder Zuschuss'!G10,0)+IF($B$19=5,'Kinder Zuschuss'!H10,0)+IF($B$19=6,'Kinder Zuschuss'!I10,0)+IF($B$19=7,'Kinder Zuschuss'!J10,0)+IF($B$19=8,'Kinder Zuschuss'!K10,0)+IF($B$19=9,'Kinder Zuschuss'!L10,0)</f>
        <v>0</v>
      </c>
      <c r="F32" s="239">
        <f>IF($B$19=1,'Kinder Zuschuss'!N10,0)+IF($B$19=2,'Kinder Zuschuss'!O10,0)+IF($B$19=3,'Kinder Zuschuss'!P10,0)+IF($B$19=4,'Kinder Zuschuss'!Q10,0)+IF($B$19=5,'Kinder Zuschuss'!R10,0)+IF($B$19=6,'Kinder Zuschuss'!S10,0)+IF($B$19=7,'Kinder Zuschuss'!T10,0)+IF($B$19=8,'Kinder Zuschuss'!U10,0)+IF($B$19=9,'Kinder Zuschuss'!V10,0)</f>
        <v>0</v>
      </c>
      <c r="G32" s="239">
        <f>IF($B$19=1,'Kinder Zuschuss'!X10,0)+IF($B$19=2,'Kinder Zuschuss'!Y10,0)+IF($B$19=3,'Kinder Zuschuss'!Z10,0)+IF($B$19=4,'Kinder Zuschuss'!AA10,0)+IF($B$19=5,'Kinder Zuschuss'!AB10,0)+IF($B$19=6,'Kinder Zuschuss'!AC10,0)+IF($B$19=7,'Kinder Zuschuss'!AD10,0)+IF($B$19=8,'Kinder Zuschuss'!AE10,0)+IF($B$19=9,'Kinder Zuschuss'!AF10,0)</f>
        <v>0</v>
      </c>
      <c r="H32" s="239">
        <f>IF($B$19=1,'Kinder Zuschuss'!AH10,0)+IF($B$19=2,'Kinder Zuschuss'!AI10,0)+IF($B$19=3,'Kinder Zuschuss'!AJ10,0)+IF($B$19=4,'Kinder Zuschuss'!AK10,0)+IF($B$19=5,'Kinder Zuschuss'!AL10,0)+IF($B$19=6,'Kinder Zuschuss'!AM10,0)+IF($B$19=7,'Kinder Zuschuss'!AN10,0)+IF($B$19=8,'Kinder Zuschuss'!AO10,0)+IF($B$19=9,'Kinder Zuschuss'!AP10,0)</f>
        <v>0</v>
      </c>
      <c r="I32" s="239">
        <f>IF($B$19=1,'Kinder Zuschuss'!AR10,0)+IF($B$19=2,'Kinder Zuschuss'!AS10,0)+IF($B$19=3,'Kinder Zuschuss'!AT10,0)+IF($B$19=4,'Kinder Zuschuss'!AU10,0)+IF($B$19=5,'Kinder Zuschuss'!AV10,0)+IF($B$19=6,'Kinder Zuschuss'!AW10,0)+IF($B$19=7,'Kinder Zuschuss'!AX10,0)+IF($B$19=8,'Kinder Zuschuss'!AY10,0)+IF($B$19=9,'Kinder Zuschuss'!AZ10,0)</f>
        <v>0</v>
      </c>
      <c r="J32" s="240">
        <f t="shared" si="0"/>
        <v>0</v>
      </c>
      <c r="L32" s="399" t="str">
        <f>CONCATENATE("Mindest-Wochenstd. Fachkraft: ",'Kinder Zuschuss'!AX23," / tats.: ",'Kinder Zuschuss'!AX24)</f>
        <v>Mindest-Wochenstd. Fachkraft: 0 / tats.: 0</v>
      </c>
      <c r="M32" s="399"/>
      <c r="N32" s="399"/>
    </row>
    <row r="33" spans="2:14" ht="12.75">
      <c r="B33" s="92"/>
      <c r="D33" s="119" t="str">
        <f>Fördertabellen!A12</f>
        <v>&gt;7-8 Std.</v>
      </c>
      <c r="E33" s="239">
        <f>IF($B$19=1,'Kinder Zuschuss'!D11,0)+IF($B$19=2,'Kinder Zuschuss'!E11,0)+IF($B$19=3,'Kinder Zuschuss'!F11,0)+IF($B$19=4,'Kinder Zuschuss'!G11,0)+IF($B$19=5,'Kinder Zuschuss'!H11,0)+IF($B$19=6,'Kinder Zuschuss'!I11,0)+IF($B$19=7,'Kinder Zuschuss'!J11,0)+IF($B$19=8,'Kinder Zuschuss'!K11,0)+IF($B$19=9,'Kinder Zuschuss'!L11,0)</f>
        <v>0</v>
      </c>
      <c r="F33" s="239">
        <f>IF($B$19=1,'Kinder Zuschuss'!N11,0)+IF($B$19=2,'Kinder Zuschuss'!O11,0)+IF($B$19=3,'Kinder Zuschuss'!P11,0)+IF($B$19=4,'Kinder Zuschuss'!Q11,0)+IF($B$19=5,'Kinder Zuschuss'!R11,0)+IF($B$19=6,'Kinder Zuschuss'!S11,0)+IF($B$19=7,'Kinder Zuschuss'!T11,0)+IF($B$19=8,'Kinder Zuschuss'!U11,0)+IF($B$19=9,'Kinder Zuschuss'!V11,0)</f>
        <v>0</v>
      </c>
      <c r="G33" s="239">
        <f>IF($B$19=1,'Kinder Zuschuss'!X11,0)+IF($B$19=2,'Kinder Zuschuss'!Y11,0)+IF($B$19=3,'Kinder Zuschuss'!Z11,0)+IF($B$19=4,'Kinder Zuschuss'!AA11,0)+IF($B$19=5,'Kinder Zuschuss'!AB11,0)+IF($B$19=6,'Kinder Zuschuss'!AC11,0)+IF($B$19=7,'Kinder Zuschuss'!AD11,0)+IF($B$19=8,'Kinder Zuschuss'!AE11,0)+IF($B$19=9,'Kinder Zuschuss'!AF11,0)</f>
        <v>0</v>
      </c>
      <c r="H33" s="239">
        <f>IF($B$19=1,'Kinder Zuschuss'!AH11,0)+IF($B$19=2,'Kinder Zuschuss'!AI11,0)+IF($B$19=3,'Kinder Zuschuss'!AJ11,0)+IF($B$19=4,'Kinder Zuschuss'!AK11,0)+IF($B$19=5,'Kinder Zuschuss'!AL11,0)+IF($B$19=6,'Kinder Zuschuss'!AM11,0)+IF($B$19=7,'Kinder Zuschuss'!AN11,0)+IF($B$19=8,'Kinder Zuschuss'!AO11,0)+IF($B$19=9,'Kinder Zuschuss'!AP11,0)</f>
        <v>0</v>
      </c>
      <c r="I33" s="239">
        <f>IF($B$19=1,'Kinder Zuschuss'!AR11,0)+IF($B$19=2,'Kinder Zuschuss'!AS11,0)+IF($B$19=3,'Kinder Zuschuss'!AT11,0)+IF($B$19=4,'Kinder Zuschuss'!AU11,0)+IF($B$19=5,'Kinder Zuschuss'!AV11,0)+IF($B$19=6,'Kinder Zuschuss'!AW11,0)+IF($B$19=7,'Kinder Zuschuss'!AX11,0)+IF($B$19=8,'Kinder Zuschuss'!AY11,0)+IF($B$19=9,'Kinder Zuschuss'!AZ11,0)</f>
        <v>0</v>
      </c>
      <c r="J33" s="240">
        <f t="shared" si="0"/>
        <v>0</v>
      </c>
      <c r="L33" s="406">
        <f>'Kinder Zuschuss'!AH31</f>
      </c>
      <c r="M33" s="406"/>
      <c r="N33" s="406"/>
    </row>
    <row r="34" spans="2:14" ht="12.75">
      <c r="B34" s="92"/>
      <c r="D34" s="119" t="str">
        <f>Fördertabellen!A13</f>
        <v>&gt;8-9 Std.</v>
      </c>
      <c r="E34" s="239">
        <f>IF($B$19=1,'Kinder Zuschuss'!D12,0)+IF($B$19=2,'Kinder Zuschuss'!E12,0)+IF($B$19=3,'Kinder Zuschuss'!F12,0)+IF($B$19=4,'Kinder Zuschuss'!G12,0)+IF($B$19=5,'Kinder Zuschuss'!H12,0)+IF($B$19=6,'Kinder Zuschuss'!I12,0)+IF($B$19=7,'Kinder Zuschuss'!J12,0)+IF($B$19=8,'Kinder Zuschuss'!K12,0)+IF($B$19=9,'Kinder Zuschuss'!L12,0)</f>
        <v>0</v>
      </c>
      <c r="F34" s="239">
        <f>IF($B$19=1,'Kinder Zuschuss'!N12,0)+IF($B$19=2,'Kinder Zuschuss'!O12,0)+IF($B$19=3,'Kinder Zuschuss'!P12,0)+IF($B$19=4,'Kinder Zuschuss'!Q12,0)+IF($B$19=5,'Kinder Zuschuss'!R12,0)+IF($B$19=6,'Kinder Zuschuss'!S12,0)+IF($B$19=7,'Kinder Zuschuss'!T12,0)+IF($B$19=8,'Kinder Zuschuss'!U12,0)+IF($B$19=9,'Kinder Zuschuss'!V12,0)</f>
        <v>0</v>
      </c>
      <c r="G34" s="239">
        <f>IF($B$19=1,'Kinder Zuschuss'!X12,0)+IF($B$19=2,'Kinder Zuschuss'!Y12,0)+IF($B$19=3,'Kinder Zuschuss'!Z12,0)+IF($B$19=4,'Kinder Zuschuss'!AA12,0)+IF($B$19=5,'Kinder Zuschuss'!AB12,0)+IF($B$19=6,'Kinder Zuschuss'!AC12,0)+IF($B$19=7,'Kinder Zuschuss'!AD12,0)+IF($B$19=8,'Kinder Zuschuss'!AE12,0)+IF($B$19=9,'Kinder Zuschuss'!AF12,0)</f>
        <v>0</v>
      </c>
      <c r="H34" s="239">
        <f>IF($B$19=1,'Kinder Zuschuss'!AH12,0)+IF($B$19=2,'Kinder Zuschuss'!AI12,0)+IF($B$19=3,'Kinder Zuschuss'!AJ12,0)+IF($B$19=4,'Kinder Zuschuss'!AK12,0)+IF($B$19=5,'Kinder Zuschuss'!AL12,0)+IF($B$19=6,'Kinder Zuschuss'!AM12,0)+IF($B$19=7,'Kinder Zuschuss'!AN12,0)+IF($B$19=8,'Kinder Zuschuss'!AO12,0)+IF($B$19=9,'Kinder Zuschuss'!AP12,0)</f>
        <v>0</v>
      </c>
      <c r="I34" s="239">
        <f>IF($B$19=1,'Kinder Zuschuss'!AR12,0)+IF($B$19=2,'Kinder Zuschuss'!AS12,0)+IF($B$19=3,'Kinder Zuschuss'!AT12,0)+IF($B$19=4,'Kinder Zuschuss'!AU12,0)+IF($B$19=5,'Kinder Zuschuss'!AV12,0)+IF($B$19=6,'Kinder Zuschuss'!AW12,0)+IF($B$19=7,'Kinder Zuschuss'!AX12,0)+IF($B$19=8,'Kinder Zuschuss'!AY12,0)+IF($B$19=9,'Kinder Zuschuss'!AZ12,0)</f>
        <v>0</v>
      </c>
      <c r="J34" s="240">
        <f t="shared" si="0"/>
        <v>0</v>
      </c>
      <c r="L34" s="404"/>
      <c r="M34" s="404"/>
      <c r="N34" s="404"/>
    </row>
    <row r="35" spans="2:14" ht="12.75">
      <c r="B35" s="92"/>
      <c r="D35" s="119" t="str">
        <f>Fördertabellen!A14</f>
        <v>&gt;9 Std.</v>
      </c>
      <c r="E35" s="239">
        <f>IF($B$19=1,'Kinder Zuschuss'!D13,0)+IF($B$19=2,'Kinder Zuschuss'!E13,0)+IF($B$19=3,'Kinder Zuschuss'!F13,0)+IF($B$19=4,'Kinder Zuschuss'!G13,0)+IF($B$19=5,'Kinder Zuschuss'!H13,0)+IF($B$19=6,'Kinder Zuschuss'!I13,0)+IF($B$19=7,'Kinder Zuschuss'!J13,0)+IF($B$19=8,'Kinder Zuschuss'!K13,0)+IF($B$19=9,'Kinder Zuschuss'!L13,0)</f>
        <v>0</v>
      </c>
      <c r="F35" s="239">
        <f>IF($B$19=1,'Kinder Zuschuss'!N13,0)+IF($B$19=2,'Kinder Zuschuss'!O13,0)+IF($B$19=3,'Kinder Zuschuss'!P13,0)+IF($B$19=4,'Kinder Zuschuss'!Q13,0)+IF($B$19=5,'Kinder Zuschuss'!R13,0)+IF($B$19=6,'Kinder Zuschuss'!S13,0)+IF($B$19=7,'Kinder Zuschuss'!T13,0)+IF($B$19=8,'Kinder Zuschuss'!U13,0)+IF($B$19=9,'Kinder Zuschuss'!V13,0)</f>
        <v>0</v>
      </c>
      <c r="G35" s="239">
        <f>IF($B$19=1,'Kinder Zuschuss'!X13,0)+IF($B$19=2,'Kinder Zuschuss'!Y13,0)+IF($B$19=3,'Kinder Zuschuss'!Z13,0)+IF($B$19=4,'Kinder Zuschuss'!AA13,0)+IF($B$19=5,'Kinder Zuschuss'!AB13,0)+IF($B$19=6,'Kinder Zuschuss'!AC13,0)+IF($B$19=7,'Kinder Zuschuss'!AD13,0)+IF($B$19=8,'Kinder Zuschuss'!AE13,0)+IF($B$19=9,'Kinder Zuschuss'!AF13,0)</f>
        <v>0</v>
      </c>
      <c r="H35" s="239">
        <f>IF($B$19=1,'Kinder Zuschuss'!AH13,0)+IF($B$19=2,'Kinder Zuschuss'!AI13,0)+IF($B$19=3,'Kinder Zuschuss'!AJ13,0)+IF($B$19=4,'Kinder Zuschuss'!AK13,0)+IF($B$19=5,'Kinder Zuschuss'!AL13,0)+IF($B$19=6,'Kinder Zuschuss'!AM13,0)+IF($B$19=7,'Kinder Zuschuss'!AN13,0)+IF($B$19=8,'Kinder Zuschuss'!AO13,0)+IF($B$19=9,'Kinder Zuschuss'!AP13,0)</f>
        <v>0</v>
      </c>
      <c r="I35" s="239">
        <f>IF($B$19=1,'Kinder Zuschuss'!AR13,0)+IF($B$19=2,'Kinder Zuschuss'!AS13,0)+IF($B$19=3,'Kinder Zuschuss'!AT13,0)+IF($B$19=4,'Kinder Zuschuss'!AU13,0)+IF($B$19=5,'Kinder Zuschuss'!AV13,0)+IF($B$19=6,'Kinder Zuschuss'!AW13,0)+IF($B$19=7,'Kinder Zuschuss'!AX13,0)+IF($B$19=8,'Kinder Zuschuss'!AY13,0)+IF($B$19=9,'Kinder Zuschuss'!AZ13,0)</f>
        <v>0</v>
      </c>
      <c r="J35" s="240">
        <f t="shared" si="0"/>
        <v>0</v>
      </c>
      <c r="L35" s="393" t="e">
        <f>IF($B$19=1,IF(Allgemeines!F17&gt;0,CONCATENATE("Beantragt wird die Förderung nach Art. 24 BayKiBiG für ",Allgemeines!F17," Plätze ",IF(Allgemeines!F19=0,"",CONCATENATE("(Sharing ",Allgemeines!F19,") ")),"in Zeitkategorie 'bis ",ROUNDUP('Kinder Zuschuss'!AX21,0)," Std.'.")," ")," ")</f>
        <v>#VALUE!</v>
      </c>
      <c r="M35" s="393"/>
      <c r="N35" s="393"/>
    </row>
    <row r="36" spans="2:14" ht="12.75">
      <c r="B36" s="92"/>
      <c r="D36" s="120" t="s">
        <v>57</v>
      </c>
      <c r="E36" s="241">
        <f>SUM(E27:E35)</f>
        <v>0</v>
      </c>
      <c r="F36" s="241">
        <f>SUM(F27:F35)</f>
        <v>0</v>
      </c>
      <c r="G36" s="241">
        <f>SUM(G27:G35)</f>
        <v>0</v>
      </c>
      <c r="H36" s="241">
        <f>SUM(H27:H35)</f>
        <v>0</v>
      </c>
      <c r="I36" s="241">
        <f>SUM(I27:I35)</f>
        <v>0</v>
      </c>
      <c r="J36" s="242">
        <f t="shared" si="0"/>
        <v>0</v>
      </c>
      <c r="L36" s="393"/>
      <c r="M36" s="393"/>
      <c r="N36" s="393"/>
    </row>
    <row r="37" spans="2:11" ht="6" customHeight="1">
      <c r="B37" s="92"/>
      <c r="D37" s="52"/>
      <c r="E37" s="52"/>
      <c r="F37" s="53"/>
      <c r="G37" s="53"/>
      <c r="H37" s="53"/>
      <c r="I37" s="53"/>
      <c r="J37" s="53"/>
      <c r="K37" s="54"/>
    </row>
    <row r="38" spans="2:11" ht="14.25" customHeight="1">
      <c r="B38" s="92"/>
      <c r="D38" s="272" t="s">
        <v>238</v>
      </c>
      <c r="E38" s="271"/>
      <c r="F38" s="239">
        <f>IF($B$19=1,'Kinder Zuschuss'!D16,0)+IF($B$19=2,'Kinder Zuschuss'!E16,0)+IF($B$19=3,'Kinder Zuschuss'!F16,0)+IF($B$19=4,'Kinder Zuschuss'!G16,0)+IF($B$19=5,'Kinder Zuschuss'!H16,0)+IF($B$19=6,'Kinder Zuschuss'!I16,0)+IF($B$19=7,'Kinder Zuschuss'!J16,0)+IF($B$19=8,'Kinder Zuschuss'!K16,0)+IF($B$19=9,'Kinder Zuschuss'!L16,0)</f>
        <v>0</v>
      </c>
      <c r="G38" s="53"/>
      <c r="H38" s="53"/>
      <c r="I38" s="53"/>
      <c r="J38" s="53"/>
      <c r="K38" s="54"/>
    </row>
    <row r="39" spans="2:11" ht="14.25" customHeight="1">
      <c r="B39" s="92"/>
      <c r="D39" s="52"/>
      <c r="E39" s="52"/>
      <c r="F39" s="53"/>
      <c r="G39" s="53"/>
      <c r="H39" s="53"/>
      <c r="I39" s="53"/>
      <c r="J39" s="53"/>
      <c r="K39" s="54"/>
    </row>
    <row r="40" spans="2:14" ht="12.75">
      <c r="B40" s="92"/>
      <c r="C40" s="121"/>
      <c r="D40" s="396" t="str">
        <f>CONCATENATE("Bei einem Basiswert von ",Allgemeines!F9," Euro erwarten wir einen Gesamtzuschuss über")</f>
        <v>Bei einem Basiswert von 929,26 Euro erwarten wir einen Gesamtzuschuss über</v>
      </c>
      <c r="E40" s="383"/>
      <c r="F40" s="383"/>
      <c r="G40" s="383"/>
      <c r="H40" s="383"/>
      <c r="I40" s="383"/>
      <c r="J40" s="383"/>
      <c r="K40" s="383"/>
      <c r="L40" s="383"/>
      <c r="M40" s="51" t="e">
        <f>IF($B$19=1,IF(Allgemeines!F17=0,2*'Kinder Zuschuss'!H21,2*'Kinder Zuschuss'!W21),0)+IF($B$19=2,IF(Allgemeines!F17=0,2*'Kinder Zuschuss'!H22,2*'Kinder Zuschuss'!W22),0)+IF($B$19=3,IF(Allgemeines!F17=0,2*'Kinder Zuschuss'!H23,2*'Kinder Zuschuss'!W23),0)+IF($B$19=4,IF(Allgemeines!F17=0,2*'Kinder Zuschuss'!H24,2*'Kinder Zuschuss'!W24),0)+IF($B$19=5,IF(Allgemeines!F17=0,2*'Kinder Zuschuss'!H25,2*'Kinder Zuschuss'!W25),0)+IF($B$19=6,IF(Allgemeines!F17=0,2*'Kinder Zuschuss'!H26,2*'Kinder Zuschuss'!W26),0)+IF($B$19=7,IF(Allgemeines!F17=0,2*'Kinder Zuschuss'!H27,2*'Kinder Zuschuss'!W27),0)+IF($B$19=8,IF(Allgemeines!F17=0,2*'Kinder Zuschuss'!H28,2*'Kinder Zuschuss'!W28),0)+IF($B$19=9,IF(Allgemeines!F17=0,2*'Kinder Zuschuss'!H29,2*'Kinder Zuschuss'!W29),0+M44)</f>
        <v>#DIV/0!</v>
      </c>
      <c r="N40" s="106" t="s">
        <v>58</v>
      </c>
    </row>
    <row r="41" spans="2:14" ht="12.75">
      <c r="B41" s="92"/>
      <c r="C41" s="121"/>
      <c r="D41" s="396" t="s">
        <v>138</v>
      </c>
      <c r="E41" s="397"/>
      <c r="F41" s="397"/>
      <c r="G41" s="397"/>
      <c r="H41" s="397"/>
      <c r="I41" s="397"/>
      <c r="J41" s="397"/>
      <c r="K41" s="397"/>
      <c r="L41" s="397"/>
      <c r="M41" s="147" t="e">
        <f>IF($B$19=1,IF(Allgemeines!F17=0,'Kinder Zuschuss'!M21+'Kinder Zuschuss'!R21,'Kinder Zuschuss'!AB21+'Kinder Zuschuss'!R21),0)+IF($B$19=2,IF(Allgemeines!F17=0,'Kinder Zuschuss'!M22+'Kinder Zuschuss'!R22,'Kinder Zuschuss'!AB22+'Kinder Zuschuss'!R22),0)+IF($B$19=3,IF(Allgemeines!F17=0,'Kinder Zuschuss'!M23+'Kinder Zuschuss'!R23,'Kinder Zuschuss'!AB23+'Kinder Zuschuss'!R23),0)+IF($B$19=4,IF(Allgemeines!F17=0,'Kinder Zuschuss'!M24+'Kinder Zuschuss'!R24,'Kinder Zuschuss'!AB24+'Kinder Zuschuss'!R24),0)+IF($B$19=5,IF(Allgemeines!F17=0,'Kinder Zuschuss'!M25+'Kinder Zuschuss'!R25,'Kinder Zuschuss'!AB25+'Kinder Zuschuss'!R25),0)+IF($B$19=6,IF(Allgemeines!F17=0,'Kinder Zuschuss'!M26+'Kinder Zuschuss'!R26,'Kinder Zuschuss'!AB26+'Kinder Zuschuss'!R26),0)+IF($B$19=7,IF(Allgemeines!F17=0,'Kinder Zuschuss'!M27+'Kinder Zuschuss'!R27,'Kinder Zuschuss'!AB27+'Kinder Zuschuss'!R27),0)+IF($B$19=8,IF(Allgemeines!F17=0,'Kinder Zuschuss'!M28+'Kinder Zuschuss'!R28,'Kinder Zuschuss'!AB28+'Kinder Zuschuss'!R28),0)+IF($B$19=9,IF(Allgemeines!F17=0,'Kinder Zuschuss'!M29+'Kinder Zuschuss'!R29,'Kinder Zuschuss'!AB29+'Kinder Zuschuss'!R29),0)</f>
        <v>#DIV/0!</v>
      </c>
      <c r="N41" s="121" t="s">
        <v>58</v>
      </c>
    </row>
    <row r="42" spans="2:14" ht="12.75">
      <c r="B42" s="92"/>
      <c r="C42" s="121"/>
      <c r="D42" s="396" t="s">
        <v>139</v>
      </c>
      <c r="E42" s="397"/>
      <c r="F42" s="397"/>
      <c r="G42" s="397"/>
      <c r="H42" s="397"/>
      <c r="I42" s="397"/>
      <c r="J42" s="397"/>
      <c r="K42" s="397"/>
      <c r="L42" s="397"/>
      <c r="M42" s="97" t="e">
        <f>M40*0.96</f>
        <v>#DIV/0!</v>
      </c>
      <c r="N42" s="122" t="s">
        <v>58</v>
      </c>
    </row>
    <row r="43" spans="2:14" ht="12.75">
      <c r="B43" s="92"/>
      <c r="D43" s="380"/>
      <c r="E43" s="380"/>
      <c r="F43" s="380"/>
      <c r="G43" s="380"/>
      <c r="H43" s="380"/>
      <c r="I43" s="380"/>
      <c r="J43" s="380"/>
      <c r="K43" s="380"/>
      <c r="L43" s="380"/>
      <c r="M43" s="380"/>
      <c r="N43" s="380"/>
    </row>
    <row r="44" spans="2:14" ht="12.75">
      <c r="B44" s="92"/>
      <c r="D44" s="381" t="str">
        <f>CONCATENATE("Im Förderanspruch der Gemeinde gegenüber dem Freistaat Bayern ist der Qualitätsbonus in Höhe von ",)</f>
        <v>Im Förderanspruch der Gemeinde gegenüber dem Freistaat Bayern ist der Qualitätsbonus in Höhe von </v>
      </c>
      <c r="E44" s="381"/>
      <c r="F44" s="381"/>
      <c r="G44" s="381"/>
      <c r="H44" s="381"/>
      <c r="I44" s="381"/>
      <c r="J44" s="381"/>
      <c r="K44" s="381"/>
      <c r="L44" s="381"/>
      <c r="M44" s="97">
        <f>IF($B$19=1,'Kinder Zuschuss'!R21,0)+IF($B$19=2,'Kinder Zuschuss'!R22,0)+IF($B$19=3,'Kinder Zuschuss'!R23,0)+IF($B$19=4,'Kinder Zuschuss'!R24,0)+IF($B$19=5,'Kinder Zuschuss'!R25,0)+IF($B$19=6,'Kinder Zuschuss'!R26,0)+IF($B$19=7,'Kinder Zuschuss'!R27,0)+IF($B$19=8,'Kinder Zuschuss'!R28,0)+IF($B$19=9,'Kinder Zuschuss'!R29,0)</f>
        <v>0</v>
      </c>
      <c r="N44" s="273" t="s">
        <v>239</v>
      </c>
    </row>
    <row r="45" spans="2:14" ht="27.75" customHeight="1">
      <c r="B45" s="92"/>
      <c r="D45" s="382" t="s">
        <v>241</v>
      </c>
      <c r="E45" s="382"/>
      <c r="F45" s="382"/>
      <c r="G45" s="382"/>
      <c r="H45" s="382"/>
      <c r="I45" s="382"/>
      <c r="J45" s="382"/>
      <c r="K45" s="382"/>
      <c r="L45" s="382"/>
      <c r="M45" s="50"/>
      <c r="N45" s="50"/>
    </row>
    <row r="46" spans="2:14" ht="12" customHeight="1">
      <c r="B46" s="92"/>
      <c r="D46" s="274"/>
      <c r="E46" s="274"/>
      <c r="F46" s="274"/>
      <c r="G46" s="274"/>
      <c r="H46" s="274"/>
      <c r="I46" s="274"/>
      <c r="J46" s="274"/>
      <c r="K46" s="274"/>
      <c r="L46" s="274"/>
      <c r="M46" s="50"/>
      <c r="N46" s="50"/>
    </row>
    <row r="47" spans="2:14" ht="12.75">
      <c r="B47" s="92"/>
      <c r="D47" s="382" t="str">
        <f>CONCATENATE("Zuzüglich Gesamtbetrag Elternbeitragszuschuss für ",F38," Vorschulkinder in Höhe von")</f>
        <v>Zuzüglich Gesamtbetrag Elternbeitragszuschuss für 0 Vorschulkinder in Höhe von</v>
      </c>
      <c r="E47" s="382"/>
      <c r="F47" s="382"/>
      <c r="G47" s="382"/>
      <c r="H47" s="382"/>
      <c r="I47" s="382"/>
      <c r="J47" s="382"/>
      <c r="K47" s="382"/>
      <c r="L47" s="382"/>
      <c r="M47" s="97">
        <f>F38*100*Allgemeines!F14</f>
        <v>0</v>
      </c>
      <c r="N47" s="50" t="s">
        <v>58</v>
      </c>
    </row>
    <row r="48" spans="2:14" ht="12.75">
      <c r="B48" s="92"/>
      <c r="D48" s="274"/>
      <c r="E48" s="274"/>
      <c r="F48" s="274"/>
      <c r="G48" s="274"/>
      <c r="H48" s="274"/>
      <c r="I48" s="274"/>
      <c r="J48" s="274"/>
      <c r="K48" s="274"/>
      <c r="L48" s="274"/>
      <c r="M48" s="50"/>
      <c r="N48" s="50"/>
    </row>
    <row r="49" spans="2:14" ht="12.75">
      <c r="B49" s="92"/>
      <c r="D49" s="382" t="s">
        <v>242</v>
      </c>
      <c r="E49" s="382"/>
      <c r="F49" s="382"/>
      <c r="G49" s="382"/>
      <c r="H49" s="382"/>
      <c r="I49" s="382"/>
      <c r="J49" s="382"/>
      <c r="K49" s="382"/>
      <c r="L49" s="382"/>
      <c r="M49" s="50"/>
      <c r="N49" s="50"/>
    </row>
    <row r="50" spans="2:14" ht="12.75">
      <c r="B50" s="92"/>
      <c r="D50" s="380"/>
      <c r="E50" s="380"/>
      <c r="F50" s="380"/>
      <c r="G50" s="380"/>
      <c r="H50" s="380"/>
      <c r="I50" s="380"/>
      <c r="J50" s="380"/>
      <c r="K50" s="380"/>
      <c r="L50" s="380"/>
      <c r="M50" s="380"/>
      <c r="N50" s="380"/>
    </row>
    <row r="51" spans="2:14" ht="6" customHeight="1">
      <c r="B51" s="92"/>
      <c r="D51" s="106"/>
      <c r="E51" s="106"/>
      <c r="F51" s="106"/>
      <c r="G51" s="106"/>
      <c r="H51" s="106"/>
      <c r="I51" s="106"/>
      <c r="J51" s="106"/>
      <c r="K51" s="106"/>
      <c r="L51" s="106"/>
      <c r="M51" s="106"/>
      <c r="N51" s="106"/>
    </row>
    <row r="52" spans="2:14" ht="12" customHeight="1">
      <c r="B52" s="92"/>
      <c r="D52" s="136" t="s">
        <v>68</v>
      </c>
      <c r="E52" s="137"/>
      <c r="F52" s="137"/>
      <c r="G52" s="137"/>
      <c r="H52" s="137"/>
      <c r="I52" s="137"/>
      <c r="J52" s="137"/>
      <c r="K52" s="137"/>
      <c r="L52" s="137"/>
      <c r="M52" s="137"/>
      <c r="N52" s="137"/>
    </row>
    <row r="53" spans="2:14" ht="12" customHeight="1">
      <c r="B53" s="92"/>
      <c r="D53" s="387" t="s">
        <v>69</v>
      </c>
      <c r="E53" s="387"/>
      <c r="F53" s="387"/>
      <c r="G53" s="387"/>
      <c r="H53" s="387"/>
      <c r="I53" s="387"/>
      <c r="J53" s="387"/>
      <c r="K53" s="387"/>
      <c r="L53" s="387"/>
      <c r="M53" s="387"/>
      <c r="N53" s="387"/>
    </row>
    <row r="54" spans="2:14" ht="12" customHeight="1">
      <c r="B54" s="92"/>
      <c r="D54" s="387" t="s">
        <v>70</v>
      </c>
      <c r="E54" s="387"/>
      <c r="F54" s="387"/>
      <c r="G54" s="387"/>
      <c r="H54" s="387"/>
      <c r="I54" s="387"/>
      <c r="J54" s="387"/>
      <c r="K54" s="387"/>
      <c r="L54" s="387"/>
      <c r="M54" s="387"/>
      <c r="N54" s="387"/>
    </row>
    <row r="55" spans="2:14" ht="36" customHeight="1">
      <c r="B55" s="92"/>
      <c r="D55" s="387" t="s">
        <v>71</v>
      </c>
      <c r="E55" s="387"/>
      <c r="F55" s="387"/>
      <c r="G55" s="387"/>
      <c r="H55" s="387"/>
      <c r="I55" s="387"/>
      <c r="J55" s="387"/>
      <c r="K55" s="387"/>
      <c r="L55" s="387"/>
      <c r="M55" s="387"/>
      <c r="N55" s="387"/>
    </row>
    <row r="56" spans="2:14" ht="24" customHeight="1">
      <c r="B56" s="92"/>
      <c r="D56" s="387" t="s">
        <v>72</v>
      </c>
      <c r="E56" s="387"/>
      <c r="F56" s="387"/>
      <c r="G56" s="387"/>
      <c r="H56" s="387"/>
      <c r="I56" s="387"/>
      <c r="J56" s="387"/>
      <c r="K56" s="387"/>
      <c r="L56" s="387"/>
      <c r="M56" s="387"/>
      <c r="N56" s="387"/>
    </row>
    <row r="57" spans="2:14" ht="12" customHeight="1">
      <c r="B57" s="92"/>
      <c r="D57" s="387" t="s">
        <v>73</v>
      </c>
      <c r="E57" s="387"/>
      <c r="F57" s="387"/>
      <c r="G57" s="387"/>
      <c r="H57" s="387"/>
      <c r="I57" s="387"/>
      <c r="J57" s="387"/>
      <c r="K57" s="387"/>
      <c r="L57" s="387"/>
      <c r="M57" s="387"/>
      <c r="N57" s="387"/>
    </row>
    <row r="58" spans="2:14" ht="12" customHeight="1">
      <c r="B58" s="92"/>
      <c r="D58" s="387" t="s">
        <v>74</v>
      </c>
      <c r="E58" s="387"/>
      <c r="F58" s="387"/>
      <c r="G58" s="387"/>
      <c r="H58" s="387"/>
      <c r="I58" s="387"/>
      <c r="J58" s="387"/>
      <c r="K58" s="387"/>
      <c r="L58" s="387"/>
      <c r="M58" s="387"/>
      <c r="N58" s="387"/>
    </row>
    <row r="59" spans="2:14" ht="12" customHeight="1">
      <c r="B59" s="92"/>
      <c r="D59" s="387" t="s">
        <v>75</v>
      </c>
      <c r="E59" s="387"/>
      <c r="F59" s="387"/>
      <c r="G59" s="387"/>
      <c r="H59" s="387"/>
      <c r="I59" s="387"/>
      <c r="J59" s="387"/>
      <c r="K59" s="387"/>
      <c r="L59" s="387"/>
      <c r="M59" s="387"/>
      <c r="N59" s="387"/>
    </row>
    <row r="60" spans="2:14" ht="48" customHeight="1">
      <c r="B60" s="92"/>
      <c r="D60" s="387" t="s">
        <v>77</v>
      </c>
      <c r="E60" s="387"/>
      <c r="F60" s="387"/>
      <c r="G60" s="387"/>
      <c r="H60" s="387"/>
      <c r="I60" s="387"/>
      <c r="J60" s="387"/>
      <c r="K60" s="387"/>
      <c r="L60" s="387"/>
      <c r="M60" s="387"/>
      <c r="N60" s="387"/>
    </row>
    <row r="61" spans="2:14" ht="6" customHeight="1">
      <c r="B61" s="92"/>
      <c r="D61" s="122"/>
      <c r="E61" s="122"/>
      <c r="F61" s="122"/>
      <c r="G61" s="122"/>
      <c r="H61" s="122"/>
      <c r="I61" s="122"/>
      <c r="J61" s="122"/>
      <c r="K61" s="122"/>
      <c r="L61" s="122"/>
      <c r="M61" s="122"/>
      <c r="N61" s="122"/>
    </row>
    <row r="62" spans="2:14" ht="12.75">
      <c r="B62" s="92"/>
      <c r="D62" s="383" t="s">
        <v>59</v>
      </c>
      <c r="E62" s="383"/>
      <c r="F62" s="383"/>
      <c r="G62" s="106"/>
      <c r="H62" s="106"/>
      <c r="I62" s="106"/>
      <c r="J62" s="106"/>
      <c r="K62" s="106"/>
      <c r="L62" s="106"/>
      <c r="M62" s="106"/>
      <c r="N62" s="106"/>
    </row>
    <row r="63" spans="2:14" ht="12.75">
      <c r="B63" s="92"/>
      <c r="D63" s="106"/>
      <c r="E63" s="106"/>
      <c r="F63" s="106"/>
      <c r="G63" s="106"/>
      <c r="H63" s="106"/>
      <c r="I63" s="106"/>
      <c r="J63" s="106"/>
      <c r="K63" s="106"/>
      <c r="L63" s="106"/>
      <c r="M63" s="106"/>
      <c r="N63" s="106"/>
    </row>
    <row r="64" spans="2:14" ht="12.75">
      <c r="B64" s="92"/>
      <c r="D64" s="386">
        <f>Allgemeines!B7</f>
        <v>0</v>
      </c>
      <c r="E64" s="386"/>
      <c r="F64" s="386"/>
      <c r="G64" s="386"/>
      <c r="H64" s="386"/>
      <c r="I64" s="386"/>
      <c r="J64" s="386"/>
      <c r="K64" s="386"/>
      <c r="L64" s="124" t="s">
        <v>127</v>
      </c>
      <c r="M64" s="125">
        <f>Anleitung!C1</f>
        <v>41596</v>
      </c>
      <c r="N64" s="123"/>
    </row>
    <row r="65" spans="2:5" ht="12" customHeight="1">
      <c r="B65" s="92"/>
      <c r="D65" s="1" t="s">
        <v>219</v>
      </c>
      <c r="E65" s="1"/>
    </row>
    <row r="66" ht="12" customHeight="1">
      <c r="K66" s="248"/>
    </row>
    <row r="67" spans="4:11" ht="12" customHeight="1">
      <c r="D67" t="s">
        <v>220</v>
      </c>
      <c r="K67">
        <f>Allgemeines!B3</f>
        <v>0</v>
      </c>
    </row>
    <row r="68" spans="4:11" ht="12.75" customHeight="1">
      <c r="D68" s="106" t="s">
        <v>224</v>
      </c>
      <c r="K68" s="248">
        <f>Allgemeines!F15</f>
        <v>0</v>
      </c>
    </row>
    <row r="69" spans="4:11" ht="19.5" customHeight="1">
      <c r="D69" t="s">
        <v>221</v>
      </c>
      <c r="K69">
        <f>Allgemeines!F3</f>
        <v>0</v>
      </c>
    </row>
    <row r="70" spans="4:14" ht="6" customHeight="1">
      <c r="D70" s="385" t="str">
        <f>D20</f>
        <v>Abschlag kindbezogene Förderung nach BayKiBiG:16 Abrechnungsmonate 2013/2014, Stichtag 01.09.2013</v>
      </c>
      <c r="E70" s="385"/>
      <c r="F70" s="385"/>
      <c r="G70" s="385"/>
      <c r="H70" s="385"/>
      <c r="I70" s="385"/>
      <c r="J70" s="385"/>
      <c r="K70" s="385"/>
      <c r="L70" s="385"/>
      <c r="M70" s="385"/>
      <c r="N70" s="385"/>
    </row>
    <row r="71" spans="4:14" ht="12.75">
      <c r="D71" s="385"/>
      <c r="E71" s="385"/>
      <c r="F71" s="385"/>
      <c r="G71" s="385"/>
      <c r="H71" s="385"/>
      <c r="I71" s="385"/>
      <c r="J71" s="385"/>
      <c r="K71" s="385"/>
      <c r="L71" s="385"/>
      <c r="M71" s="385"/>
      <c r="N71" s="385"/>
    </row>
    <row r="74" spans="5:13" ht="39.75" customHeight="1">
      <c r="E74" s="249">
        <f>IF(F75="","","1.")</f>
      </c>
      <c r="F74" s="384"/>
      <c r="G74" s="384"/>
      <c r="H74" s="384"/>
      <c r="I74" s="384"/>
      <c r="J74" s="384"/>
      <c r="K74" s="384"/>
      <c r="L74" s="384"/>
      <c r="M74" s="384"/>
    </row>
    <row r="75" spans="5:13" ht="39.75" customHeight="1">
      <c r="E75" s="249">
        <f>IF(F75="","","2.")</f>
      </c>
      <c r="F75" s="384"/>
      <c r="G75" s="384"/>
      <c r="H75" s="384"/>
      <c r="I75" s="384"/>
      <c r="J75" s="384"/>
      <c r="K75" s="384"/>
      <c r="L75" s="384"/>
      <c r="M75" s="384"/>
    </row>
    <row r="76" spans="5:13" ht="39.75" customHeight="1">
      <c r="E76" s="249">
        <f>IF(F76="","","3.")</f>
      </c>
      <c r="F76" s="384"/>
      <c r="G76" s="384"/>
      <c r="H76" s="384"/>
      <c r="I76" s="384"/>
      <c r="J76" s="384"/>
      <c r="K76" s="384"/>
      <c r="L76" s="384"/>
      <c r="M76" s="384"/>
    </row>
    <row r="77" spans="5:13" ht="39.75" customHeight="1">
      <c r="E77" s="249">
        <f>IF(F77="","","4.")</f>
      </c>
      <c r="F77" s="384"/>
      <c r="G77" s="384"/>
      <c r="H77" s="384"/>
      <c r="I77" s="384"/>
      <c r="J77" s="384"/>
      <c r="K77" s="384"/>
      <c r="L77" s="384"/>
      <c r="M77" s="384"/>
    </row>
  </sheetData>
  <sheetProtection password="9FF7" sheet="1"/>
  <mergeCells count="56">
    <mergeCell ref="D47:L47"/>
    <mergeCell ref="D49:L49"/>
    <mergeCell ref="K4:N4"/>
    <mergeCell ref="K6:N6"/>
    <mergeCell ref="M10:N10"/>
    <mergeCell ref="D9:I10"/>
    <mergeCell ref="K12:N12"/>
    <mergeCell ref="D12:I12"/>
    <mergeCell ref="D22:M22"/>
    <mergeCell ref="L30:N31"/>
    <mergeCell ref="A1:B1"/>
    <mergeCell ref="A3:B5"/>
    <mergeCell ref="K3:N3"/>
    <mergeCell ref="K1:N2"/>
    <mergeCell ref="K8:N8"/>
    <mergeCell ref="K9:N9"/>
    <mergeCell ref="A18:B18"/>
    <mergeCell ref="K14:N15"/>
    <mergeCell ref="E14:I14"/>
    <mergeCell ref="A21:B27"/>
    <mergeCell ref="K10:L10"/>
    <mergeCell ref="D59:N59"/>
    <mergeCell ref="D54:N54"/>
    <mergeCell ref="D58:N58"/>
    <mergeCell ref="K13:N13"/>
    <mergeCell ref="D55:N55"/>
    <mergeCell ref="D56:N56"/>
    <mergeCell ref="L27:N27"/>
    <mergeCell ref="K16:N19"/>
    <mergeCell ref="L26:N26"/>
    <mergeCell ref="D43:N43"/>
    <mergeCell ref="D41:L41"/>
    <mergeCell ref="L33:N34"/>
    <mergeCell ref="L32:N32"/>
    <mergeCell ref="D24:N24"/>
    <mergeCell ref="L28:N29"/>
    <mergeCell ref="D60:N60"/>
    <mergeCell ref="D57:N57"/>
    <mergeCell ref="D13:I13"/>
    <mergeCell ref="D11:I11"/>
    <mergeCell ref="K11:N11"/>
    <mergeCell ref="L35:N36"/>
    <mergeCell ref="D20:N20"/>
    <mergeCell ref="D42:L42"/>
    <mergeCell ref="D40:L40"/>
    <mergeCell ref="D53:N53"/>
    <mergeCell ref="D50:N50"/>
    <mergeCell ref="D44:L44"/>
    <mergeCell ref="D45:L45"/>
    <mergeCell ref="D62:F62"/>
    <mergeCell ref="F77:M77"/>
    <mergeCell ref="D70:N71"/>
    <mergeCell ref="F74:M74"/>
    <mergeCell ref="F75:M75"/>
    <mergeCell ref="F76:M76"/>
    <mergeCell ref="D64:K64"/>
  </mergeCells>
  <conditionalFormatting sqref="E27:J36">
    <cfRule type="cellIs" priority="2" dxfId="2" operator="equal" stopIfTrue="1">
      <formula>0</formula>
    </cfRule>
  </conditionalFormatting>
  <conditionalFormatting sqref="L35:M36">
    <cfRule type="cellIs" priority="3" dxfId="1" operator="notEqual" stopIfTrue="1">
      <formula>" "</formula>
    </cfRule>
  </conditionalFormatting>
  <conditionalFormatting sqref="F38">
    <cfRule type="cellIs" priority="1" dxfId="2" operator="equal" stopIfTrue="1">
      <formula>0</formula>
    </cfRule>
  </conditionalFormatting>
  <printOptions/>
  <pageMargins left="0.7874015748031497" right="0" top="0.3937007874015748" bottom="0" header="0.3937007874015748" footer="0"/>
  <pageSetup horizontalDpi="600" verticalDpi="600" orientation="portrait" paperSize="9" scale="90" r:id="rId1"/>
  <rowBreaks count="1" manualBreakCount="1">
    <brk id="64" min="3" max="13" man="1"/>
  </rowBreaks>
</worksheet>
</file>

<file path=xl/worksheets/sheet6.xml><?xml version="1.0" encoding="utf-8"?>
<worksheet xmlns="http://schemas.openxmlformats.org/spreadsheetml/2006/main" xmlns:r="http://schemas.openxmlformats.org/officeDocument/2006/relationships">
  <sheetPr codeName="Tabelle6"/>
  <dimension ref="A1:O87"/>
  <sheetViews>
    <sheetView showGridLines="0" zoomScalePageLayoutView="0" workbookViewId="0" topLeftCell="A7">
      <pane xSplit="2" topLeftCell="C1" activePane="topRight" state="frozen"/>
      <selection pane="topLeft" activeCell="A1" sqref="A1"/>
      <selection pane="topRight" activeCell="B15" sqref="B15"/>
    </sheetView>
  </sheetViews>
  <sheetFormatPr defaultColWidth="11.421875" defaultRowHeight="12.75"/>
  <cols>
    <col min="1" max="1" width="17.8515625" style="139" customWidth="1"/>
    <col min="2" max="2" width="19.140625" style="72" customWidth="1"/>
    <col min="3" max="3" width="4.140625" style="139" customWidth="1"/>
    <col min="4" max="10" width="7.28125" style="72" customWidth="1"/>
    <col min="11" max="11" width="4.421875" style="72" customWidth="1"/>
    <col min="12" max="12" width="28.140625" style="72" customWidth="1"/>
    <col min="13" max="13" width="11.8515625" style="72" customWidth="1"/>
    <col min="14" max="14" width="5.28125" style="72" customWidth="1"/>
    <col min="15" max="25" width="11.421875" style="72" customWidth="1"/>
    <col min="26" max="26" width="12.140625" style="72" customWidth="1"/>
    <col min="27" max="27" width="11.57421875" style="72" customWidth="1"/>
    <col min="28" max="16384" width="11.421875" style="72" customWidth="1"/>
  </cols>
  <sheetData>
    <row r="1" spans="1:14" s="138" customFormat="1" ht="15.75">
      <c r="A1" s="447" t="s">
        <v>156</v>
      </c>
      <c r="B1" s="448"/>
      <c r="C1" s="165"/>
      <c r="D1" s="166"/>
      <c r="E1" s="166"/>
      <c r="F1" s="166"/>
      <c r="G1" s="167"/>
      <c r="H1" s="166"/>
      <c r="I1" s="166"/>
      <c r="J1" s="167"/>
      <c r="K1" s="441" t="str">
        <f>B15</f>
        <v>[Name Kommune]</v>
      </c>
      <c r="L1" s="442"/>
      <c r="M1" s="442"/>
      <c r="N1" s="442"/>
    </row>
    <row r="2" spans="1:14" s="138" customFormat="1" ht="12.75">
      <c r="A2" s="170"/>
      <c r="B2" s="171"/>
      <c r="C2" s="165"/>
      <c r="D2" s="166"/>
      <c r="E2" s="166"/>
      <c r="F2" s="166"/>
      <c r="G2" s="166"/>
      <c r="H2" s="166"/>
      <c r="I2" s="166"/>
      <c r="J2" s="167"/>
      <c r="K2" s="442"/>
      <c r="L2" s="442"/>
      <c r="M2" s="442"/>
      <c r="N2" s="442"/>
    </row>
    <row r="3" spans="1:14" s="138" customFormat="1" ht="12.75">
      <c r="A3" s="172" t="s">
        <v>193</v>
      </c>
      <c r="B3" s="173" t="s">
        <v>195</v>
      </c>
      <c r="C3" s="165"/>
      <c r="D3" s="166"/>
      <c r="E3" s="166"/>
      <c r="F3" s="166"/>
      <c r="G3" s="166"/>
      <c r="H3" s="166"/>
      <c r="I3" s="166"/>
      <c r="J3" s="167"/>
      <c r="K3" s="433" t="str">
        <f>B16</f>
        <v>[Straße]</v>
      </c>
      <c r="L3" s="434"/>
      <c r="M3" s="434"/>
      <c r="N3" s="434"/>
    </row>
    <row r="4" spans="1:14" s="138" customFormat="1" ht="12.75">
      <c r="A4" s="217">
        <f>IF(Allgemeines!B23&lt;&gt;"",Allgemeines!B23,"")</f>
      </c>
      <c r="B4" s="175">
        <v>1</v>
      </c>
      <c r="C4" s="165"/>
      <c r="D4" s="166"/>
      <c r="E4" s="166"/>
      <c r="F4" s="166"/>
      <c r="G4" s="166"/>
      <c r="H4" s="166"/>
      <c r="I4" s="166"/>
      <c r="J4" s="167"/>
      <c r="K4" s="433" t="str">
        <f>CONCATENATE(B17," ",B18)</f>
        <v>[PLZ] [Ort]</v>
      </c>
      <c r="L4" s="434"/>
      <c r="M4" s="434"/>
      <c r="N4" s="434"/>
    </row>
    <row r="5" spans="1:14" s="138" customFormat="1" ht="12.75">
      <c r="A5" s="217">
        <f>IF(Allgemeines!B24&lt;&gt;"",Allgemeines!B24,"")</f>
      </c>
      <c r="B5" s="176">
        <v>2</v>
      </c>
      <c r="C5" s="165"/>
      <c r="D5" s="166"/>
      <c r="E5" s="166"/>
      <c r="F5" s="166"/>
      <c r="G5" s="166"/>
      <c r="H5" s="166"/>
      <c r="I5" s="166"/>
      <c r="J5" s="167"/>
      <c r="K5" s="167"/>
      <c r="L5" s="167"/>
      <c r="M5" s="167"/>
      <c r="N5" s="167"/>
    </row>
    <row r="6" spans="1:14" s="138" customFormat="1" ht="12.75">
      <c r="A6" s="217">
        <f>IF(Allgemeines!B25&lt;&gt;"",Allgemeines!B25,"")</f>
      </c>
      <c r="B6" s="176">
        <v>3</v>
      </c>
      <c r="C6" s="165"/>
      <c r="D6" s="166"/>
      <c r="E6" s="166"/>
      <c r="F6" s="166"/>
      <c r="G6" s="166"/>
      <c r="H6" s="166"/>
      <c r="I6" s="166"/>
      <c r="J6" s="167"/>
      <c r="K6" s="435" t="str">
        <f>B24</f>
        <v>[Bescheiddatum]</v>
      </c>
      <c r="L6" s="436"/>
      <c r="M6" s="436"/>
      <c r="N6" s="436"/>
    </row>
    <row r="7" spans="1:14" s="138" customFormat="1" ht="12.75">
      <c r="A7" s="217">
        <f>IF(Allgemeines!B26&lt;&gt;"",Allgemeines!B26,"")</f>
      </c>
      <c r="B7" s="176">
        <v>4</v>
      </c>
      <c r="C7" s="165"/>
      <c r="D7" s="166"/>
      <c r="E7" s="166"/>
      <c r="F7" s="166"/>
      <c r="G7" s="166"/>
      <c r="H7" s="166"/>
      <c r="I7" s="166"/>
      <c r="J7" s="167"/>
      <c r="K7" s="177"/>
      <c r="L7" s="177"/>
      <c r="M7" s="177"/>
      <c r="N7" s="177"/>
    </row>
    <row r="8" spans="1:14" s="138" customFormat="1" ht="12.75">
      <c r="A8" s="217">
        <f>IF(Allgemeines!B27&lt;&gt;"",Allgemeines!B27,"")</f>
      </c>
      <c r="B8" s="176">
        <v>5</v>
      </c>
      <c r="C8" s="165"/>
      <c r="D8" s="167"/>
      <c r="E8" s="166"/>
      <c r="F8" s="166"/>
      <c r="G8" s="166"/>
      <c r="H8" s="166"/>
      <c r="I8" s="166"/>
      <c r="J8" s="167"/>
      <c r="K8" s="445" t="s">
        <v>80</v>
      </c>
      <c r="L8" s="445"/>
      <c r="M8" s="445"/>
      <c r="N8" s="445"/>
    </row>
    <row r="9" spans="1:14" ht="12.75">
      <c r="A9" s="217">
        <f>IF(Allgemeines!B28&lt;&gt;"",Allgemeines!B28,"")</f>
      </c>
      <c r="B9" s="176">
        <v>6</v>
      </c>
      <c r="C9" s="178"/>
      <c r="D9" s="444" t="str">
        <f>IF(K1&lt;&gt;0,CONCATENATE(K1," - ",K3," - ",K4),"")</f>
        <v>[Name Kommune] - [Straße] - [PLZ] [Ort]</v>
      </c>
      <c r="E9" s="445"/>
      <c r="F9" s="445"/>
      <c r="G9" s="445"/>
      <c r="H9" s="445"/>
      <c r="I9" s="445"/>
      <c r="J9" s="167"/>
      <c r="K9" s="433" t="str">
        <f>B20</f>
        <v>[Rückfragen]</v>
      </c>
      <c r="L9" s="433"/>
      <c r="M9" s="433"/>
      <c r="N9" s="433"/>
    </row>
    <row r="10" spans="1:14" ht="12.75">
      <c r="A10" s="217">
        <f>IF(Allgemeines!B29&lt;&gt;"",Allgemeines!B29,"")</f>
      </c>
      <c r="B10" s="176">
        <v>7</v>
      </c>
      <c r="C10" s="178"/>
      <c r="D10" s="446"/>
      <c r="E10" s="446"/>
      <c r="F10" s="446"/>
      <c r="G10" s="446"/>
      <c r="H10" s="446"/>
      <c r="I10" s="446"/>
      <c r="J10" s="167"/>
      <c r="K10" s="434" t="str">
        <f>CONCATENATE("Tel. ",B21,", Fax ",B22)</f>
        <v>Tel. [Tel.], Fax [Fax]</v>
      </c>
      <c r="L10" s="434"/>
      <c r="M10" s="434"/>
      <c r="N10" s="434"/>
    </row>
    <row r="11" spans="1:14" ht="12.75" customHeight="1">
      <c r="A11" s="217">
        <f>IF(Allgemeines!B30&lt;&gt;"",Allgemeines!B30,"")</f>
      </c>
      <c r="B11" s="176">
        <v>8</v>
      </c>
      <c r="C11" s="178"/>
      <c r="D11" s="458">
        <f>Allgemeines!B3</f>
        <v>0</v>
      </c>
      <c r="E11" s="459"/>
      <c r="F11" s="459"/>
      <c r="G11" s="459"/>
      <c r="H11" s="459"/>
      <c r="I11" s="459"/>
      <c r="J11" s="167"/>
      <c r="K11" s="436" t="str">
        <f>CONCATENATE("E-Mail ",B23)</f>
        <v>E-Mail [E-Mail]</v>
      </c>
      <c r="L11" s="436"/>
      <c r="M11" s="436"/>
      <c r="N11" s="436"/>
    </row>
    <row r="12" spans="1:14" ht="12.75">
      <c r="A12" s="217">
        <f>IF(Allgemeines!B31&lt;&gt;"",Allgemeines!B31,"")</f>
      </c>
      <c r="B12" s="179">
        <v>9</v>
      </c>
      <c r="C12" s="178"/>
      <c r="D12" s="424">
        <f>Allgemeines!B7</f>
        <v>0</v>
      </c>
      <c r="E12" s="424"/>
      <c r="F12" s="424"/>
      <c r="G12" s="424"/>
      <c r="H12" s="424"/>
      <c r="I12" s="424"/>
      <c r="J12" s="167"/>
      <c r="K12" s="436"/>
      <c r="L12" s="436"/>
      <c r="M12" s="436"/>
      <c r="N12" s="436"/>
    </row>
    <row r="13" spans="1:14" ht="12.75">
      <c r="A13" s="451" t="s">
        <v>194</v>
      </c>
      <c r="B13" s="452"/>
      <c r="C13" s="178"/>
      <c r="D13" s="424">
        <f>Allgemeines!B4</f>
        <v>0</v>
      </c>
      <c r="E13" s="424"/>
      <c r="F13" s="424"/>
      <c r="G13" s="424"/>
      <c r="H13" s="424"/>
      <c r="I13" s="424"/>
      <c r="J13" s="167"/>
      <c r="K13" s="460" t="s">
        <v>154</v>
      </c>
      <c r="L13" s="460"/>
      <c r="M13" s="460"/>
      <c r="N13" s="460"/>
    </row>
    <row r="14" spans="1:14" ht="12.75">
      <c r="A14" s="180" t="s">
        <v>196</v>
      </c>
      <c r="B14" s="164">
        <v>1</v>
      </c>
      <c r="C14" s="178"/>
      <c r="D14" s="181">
        <f>Allgemeines!B5</f>
        <v>0</v>
      </c>
      <c r="E14" s="424">
        <f>Allgemeines!B6</f>
        <v>0</v>
      </c>
      <c r="F14" s="426"/>
      <c r="G14" s="426"/>
      <c r="H14" s="426"/>
      <c r="I14" s="426"/>
      <c r="J14" s="167"/>
      <c r="K14" s="439" t="str">
        <f>CONCATENATE(Allgemeines!F3,", ",Allgemeines!F4,", ",Allgemeines!F5," ",Allgemeines!F6,", EinrNr: ",Allgemeines!F8)</f>
        <v>, ,  , EinrNr: </v>
      </c>
      <c r="L14" s="439"/>
      <c r="M14" s="439"/>
      <c r="N14" s="439"/>
    </row>
    <row r="15" spans="1:14" ht="12.75">
      <c r="A15" s="182" t="s">
        <v>25</v>
      </c>
      <c r="B15" s="247" t="s">
        <v>141</v>
      </c>
      <c r="C15" s="178"/>
      <c r="D15" s="166"/>
      <c r="E15" s="166"/>
      <c r="F15" s="166"/>
      <c r="G15" s="166"/>
      <c r="H15" s="166"/>
      <c r="I15" s="166"/>
      <c r="J15" s="167"/>
      <c r="K15" s="439"/>
      <c r="L15" s="439"/>
      <c r="M15" s="439"/>
      <c r="N15" s="439"/>
    </row>
    <row r="16" spans="1:14" ht="12.75">
      <c r="A16" s="182" t="s">
        <v>38</v>
      </c>
      <c r="B16" s="154" t="s">
        <v>142</v>
      </c>
      <c r="C16" s="178"/>
      <c r="D16" s="166"/>
      <c r="E16" s="166"/>
      <c r="F16" s="166"/>
      <c r="G16" s="166"/>
      <c r="H16" s="166"/>
      <c r="I16" s="166"/>
      <c r="J16" s="167"/>
      <c r="K16" s="439"/>
      <c r="L16" s="439"/>
      <c r="M16" s="439"/>
      <c r="N16" s="439"/>
    </row>
    <row r="17" spans="1:14" ht="12.75" customHeight="1">
      <c r="A17" s="174" t="s">
        <v>21</v>
      </c>
      <c r="B17" s="155" t="s">
        <v>143</v>
      </c>
      <c r="C17" s="178"/>
      <c r="D17" s="166"/>
      <c r="E17" s="166"/>
      <c r="F17" s="166"/>
      <c r="G17" s="166"/>
      <c r="H17" s="166"/>
      <c r="I17" s="166"/>
      <c r="J17" s="169"/>
      <c r="K17" s="439"/>
      <c r="L17" s="439"/>
      <c r="M17" s="439"/>
      <c r="N17" s="439"/>
    </row>
    <row r="18" spans="1:14" ht="12.75" customHeight="1">
      <c r="A18" s="174" t="s">
        <v>22</v>
      </c>
      <c r="B18" s="155" t="s">
        <v>144</v>
      </c>
      <c r="C18" s="178"/>
      <c r="D18" s="454" t="str">
        <f>CONCATENATE("Abschlag kindbezogene Förderung nach BayKiBiG: ",Allgemeines!F14," Abrechnungsmonate ",Allgemeines!F13,", Stichtag ",Allgemeines!F12)</f>
        <v>Abschlag kindbezogene Förderung nach BayKiBiG: 16 Abrechnungsmonate 2013/2014, Stichtag 01.09.2013</v>
      </c>
      <c r="E18" s="455"/>
      <c r="F18" s="455"/>
      <c r="G18" s="455"/>
      <c r="H18" s="455"/>
      <c r="I18" s="455"/>
      <c r="J18" s="455"/>
      <c r="K18" s="455"/>
      <c r="L18" s="455"/>
      <c r="M18" s="455"/>
      <c r="N18" s="455"/>
    </row>
    <row r="19" spans="1:14" ht="12.75" customHeight="1">
      <c r="A19" s="174" t="s">
        <v>159</v>
      </c>
      <c r="B19" s="155" t="s">
        <v>160</v>
      </c>
      <c r="C19" s="178"/>
      <c r="D19" s="443" t="s">
        <v>157</v>
      </c>
      <c r="E19" s="427"/>
      <c r="F19" s="449">
        <f>Allgemeines!F15</f>
        <v>0</v>
      </c>
      <c r="G19" s="450"/>
      <c r="H19" s="183"/>
      <c r="I19" s="450"/>
      <c r="J19" s="450"/>
      <c r="K19" s="450"/>
      <c r="L19" s="450"/>
      <c r="M19" s="450"/>
      <c r="N19" s="450"/>
    </row>
    <row r="20" spans="1:14" ht="12.75" customHeight="1">
      <c r="A20" s="174" t="s">
        <v>39</v>
      </c>
      <c r="B20" s="156" t="s">
        <v>145</v>
      </c>
      <c r="C20" s="178"/>
      <c r="D20" s="166"/>
      <c r="E20" s="166"/>
      <c r="F20" s="184"/>
      <c r="G20" s="166"/>
      <c r="H20" s="166"/>
      <c r="I20" s="166"/>
      <c r="J20" s="166"/>
      <c r="K20" s="166"/>
      <c r="L20" s="167"/>
      <c r="M20" s="167"/>
      <c r="N20" s="167"/>
    </row>
    <row r="21" spans="1:14" ht="12.75" customHeight="1">
      <c r="A21" s="174" t="s">
        <v>40</v>
      </c>
      <c r="B21" s="157" t="s">
        <v>146</v>
      </c>
      <c r="C21" s="178"/>
      <c r="D21" s="438" t="s">
        <v>56</v>
      </c>
      <c r="E21" s="427"/>
      <c r="F21" s="427"/>
      <c r="G21" s="427"/>
      <c r="H21" s="427"/>
      <c r="I21" s="427"/>
      <c r="J21" s="427"/>
      <c r="K21" s="427"/>
      <c r="L21" s="427"/>
      <c r="M21" s="427"/>
      <c r="N21" s="167"/>
    </row>
    <row r="22" spans="1:14" ht="12.75" customHeight="1">
      <c r="A22" s="185" t="s">
        <v>41</v>
      </c>
      <c r="B22" s="158" t="s">
        <v>147</v>
      </c>
      <c r="C22" s="178"/>
      <c r="D22" s="166"/>
      <c r="E22" s="166"/>
      <c r="F22" s="166"/>
      <c r="G22" s="166"/>
      <c r="H22" s="166"/>
      <c r="I22" s="166"/>
      <c r="J22" s="166"/>
      <c r="K22" s="166"/>
      <c r="L22" s="167"/>
      <c r="M22" s="167"/>
      <c r="N22" s="167"/>
    </row>
    <row r="23" spans="1:14" ht="12.75" customHeight="1">
      <c r="A23" s="186" t="s">
        <v>42</v>
      </c>
      <c r="B23" s="159" t="s">
        <v>148</v>
      </c>
      <c r="C23" s="178"/>
      <c r="D23" s="462" t="s">
        <v>158</v>
      </c>
      <c r="E23" s="436"/>
      <c r="F23" s="436"/>
      <c r="G23" s="436"/>
      <c r="H23" s="436"/>
      <c r="I23" s="436"/>
      <c r="J23" s="436"/>
      <c r="K23" s="436"/>
      <c r="L23" s="436"/>
      <c r="M23" s="436"/>
      <c r="N23" s="436"/>
    </row>
    <row r="24" spans="1:14" ht="12.75" customHeight="1">
      <c r="A24" s="186" t="s">
        <v>149</v>
      </c>
      <c r="B24" s="159" t="s">
        <v>150</v>
      </c>
      <c r="C24" s="178"/>
      <c r="D24" s="436"/>
      <c r="E24" s="436"/>
      <c r="F24" s="436"/>
      <c r="G24" s="436"/>
      <c r="H24" s="436"/>
      <c r="I24" s="436"/>
      <c r="J24" s="436"/>
      <c r="K24" s="436"/>
      <c r="L24" s="436"/>
      <c r="M24" s="436"/>
      <c r="N24" s="436"/>
    </row>
    <row r="25" spans="1:14" ht="12.75" customHeight="1">
      <c r="A25" s="187" t="s">
        <v>197</v>
      </c>
      <c r="B25" s="163" t="s">
        <v>151</v>
      </c>
      <c r="C25" s="178"/>
      <c r="D25" s="436"/>
      <c r="E25" s="436"/>
      <c r="F25" s="436"/>
      <c r="G25" s="436"/>
      <c r="H25" s="436"/>
      <c r="I25" s="436"/>
      <c r="J25" s="436"/>
      <c r="K25" s="436"/>
      <c r="L25" s="436"/>
      <c r="M25" s="436"/>
      <c r="N25" s="436"/>
    </row>
    <row r="26" spans="1:14" ht="6" customHeight="1">
      <c r="A26" s="170"/>
      <c r="B26" s="170"/>
      <c r="C26" s="178"/>
      <c r="D26" s="168"/>
      <c r="E26" s="168"/>
      <c r="F26" s="168"/>
      <c r="G26" s="168"/>
      <c r="H26" s="168"/>
      <c r="I26" s="168"/>
      <c r="J26" s="168"/>
      <c r="K26" s="168"/>
      <c r="L26" s="167"/>
      <c r="M26" s="167"/>
      <c r="N26" s="167"/>
    </row>
    <row r="27" spans="1:14" ht="12.75" customHeight="1">
      <c r="A27" s="430" t="str">
        <f>IF(B25="nein","Bitte Antragsangaben in dieser Datei korrigieren und Begründung auf getrenntem Blatt beifügen.","Der Bescheid entspricht dem Antrag.")</f>
        <v>Der Bescheid entspricht dem Antrag.</v>
      </c>
      <c r="B27" s="431"/>
      <c r="C27" s="178"/>
      <c r="D27" s="43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39"/>
      <c r="F27" s="439"/>
      <c r="G27" s="439"/>
      <c r="H27" s="439"/>
      <c r="I27" s="439"/>
      <c r="J27" s="439"/>
      <c r="K27" s="439"/>
      <c r="L27" s="439"/>
      <c r="M27" s="439"/>
      <c r="N27" s="439"/>
    </row>
    <row r="28" spans="1:14" ht="6" customHeight="1">
      <c r="A28" s="431"/>
      <c r="B28" s="431"/>
      <c r="C28" s="178"/>
      <c r="D28" s="96"/>
      <c r="E28" s="96"/>
      <c r="F28" s="96"/>
      <c r="G28" s="96"/>
      <c r="H28" s="96"/>
      <c r="I28" s="96"/>
      <c r="J28" s="96"/>
      <c r="K28" s="96"/>
      <c r="L28" s="94"/>
      <c r="M28" s="94"/>
      <c r="N28" s="94"/>
    </row>
    <row r="29" spans="1:14" ht="33.75" customHeight="1">
      <c r="A29" s="431"/>
      <c r="B29" s="431"/>
      <c r="C29" s="178"/>
      <c r="D29" s="188"/>
      <c r="E29" s="189" t="str">
        <f>Fördertabellen!C4</f>
        <v>Regelkind (3 Jahre - Einschulg.)</v>
      </c>
      <c r="F29" s="189" t="str">
        <f>Fördertabellen!E4</f>
        <v>Schulkind</v>
      </c>
      <c r="G29" s="189" t="str">
        <f>Fördertabellen!G4</f>
        <v>Migration</v>
      </c>
      <c r="H29" s="189" t="str">
        <f>Fördertabellen!I4</f>
        <v>0 bis unter 3 Jahre</v>
      </c>
      <c r="I29" s="189" t="str">
        <f>Fördertabellen!K4</f>
        <v>behindert</v>
      </c>
      <c r="J29" s="190" t="s">
        <v>57</v>
      </c>
      <c r="K29" s="94"/>
      <c r="L29" s="191"/>
      <c r="M29" s="192"/>
      <c r="N29" s="192"/>
    </row>
    <row r="30" spans="1:15" ht="12.75" customHeight="1">
      <c r="A30" s="193"/>
      <c r="B30" s="194"/>
      <c r="C30" s="178"/>
      <c r="D30" s="195" t="str">
        <f>Fördertabellen!A6</f>
        <v>&gt;1-2 Std.</v>
      </c>
      <c r="E30" s="243">
        <f>IF($B$14=1,'Kinder Zuschuss'!D5,0)+IF($B$14=2,'Kinder Zuschuss'!E5,0)+IF($B$14=3,'Kinder Zuschuss'!F5,0)+IF($B$14=4,'Kinder Zuschuss'!G5,0)+IF($B$14=5,'Kinder Zuschuss'!H5,0)+IF($B$14=6,'Kinder Zuschuss'!I5,0)+IF($B$14=7,'Kinder Zuschuss'!J5,0)+IF($B$14=8,'Kinder Zuschuss'!K5,0)+IF($B$14=9,'Kinder Zuschuss'!L5,0)</f>
        <v>0</v>
      </c>
      <c r="F30" s="243">
        <f>IF($B$14=1,'Kinder Zuschuss'!N5,0)+IF($B$14=2,'Kinder Zuschuss'!O5,0)+IF($B$14=3,'Kinder Zuschuss'!P5,0)+IF($B$14=4,'Kinder Zuschuss'!Q5,0)+IF($B$14=5,'Kinder Zuschuss'!R5,0)+IF($B$14=6,'Kinder Zuschuss'!S5,0)+IF($B$14=7,'Kinder Zuschuss'!T5,0)+IF($B$14=8,'Kinder Zuschuss'!U5,0)+IF($B$14=9,'Kinder Zuschuss'!V5,0)</f>
        <v>0</v>
      </c>
      <c r="G30" s="243">
        <f>IF($B$14=1,'Kinder Zuschuss'!X5,0)+IF($B$14=2,'Kinder Zuschuss'!Y5,0)+IF($B$14=3,'Kinder Zuschuss'!Z5,0)+IF($B$14=4,'Kinder Zuschuss'!AA5,0)+IF($B$14=5,'Kinder Zuschuss'!AB5,0)+IF($B$14=6,'Kinder Zuschuss'!AC5,0)+IF($B$14=7,'Kinder Zuschuss'!AD5,0)+IF($B$14=8,'Kinder Zuschuss'!AE5,0)+IF($B$14=9,'Kinder Zuschuss'!AF5,0)</f>
        <v>0</v>
      </c>
      <c r="H30" s="243">
        <f>IF($B$14=1,'Kinder Zuschuss'!AH5,0)+IF($B$14=2,'Kinder Zuschuss'!AI5,0)+IF($B$14=3,'Kinder Zuschuss'!AJ5,0)+IF($B$14=4,'Kinder Zuschuss'!AK5,0)+IF($B$14=5,'Kinder Zuschuss'!AL5,0)+IF($B$14=6,'Kinder Zuschuss'!AM5,0)+IF($B$14=7,'Kinder Zuschuss'!AN5,0)+IF($B$14=8,'Kinder Zuschuss'!AO5,0)+IF($B$14=9,'Kinder Zuschuss'!AP5,0)</f>
        <v>0</v>
      </c>
      <c r="I30" s="243">
        <f>IF($B$14=1,'Kinder Zuschuss'!AR5,0)+IF($B$14=2,'Kinder Zuschuss'!AS5,0)+IF($B$14=3,'Kinder Zuschuss'!AT5,0)+IF($B$14=4,'Kinder Zuschuss'!AU5,0)+IF($B$14=5,'Kinder Zuschuss'!AV5,0)+IF($B$14=6,'Kinder Zuschuss'!AW5,0)+IF($B$14=7,'Kinder Zuschuss'!AX5,0)+IF($B$14=8,'Kinder Zuschuss'!AY5,0)+IF($B$14=9,'Kinder Zuschuss'!AZ5,0)</f>
        <v>0</v>
      </c>
      <c r="J30" s="244">
        <f aca="true" t="shared" si="0" ref="J30:J39">SUM(E30:I30)</f>
        <v>0</v>
      </c>
      <c r="K30" s="94"/>
      <c r="L30" s="196"/>
      <c r="M30" s="191"/>
      <c r="N30" s="191"/>
      <c r="O30" s="140"/>
    </row>
    <row r="31" spans="1:14" ht="12.75" customHeight="1">
      <c r="A31" s="165" t="s">
        <v>176</v>
      </c>
      <c r="B31" s="148">
        <v>1</v>
      </c>
      <c r="C31" s="178"/>
      <c r="D31" s="195" t="str">
        <f>Fördertabellen!A7</f>
        <v>&gt;2-3 Std.</v>
      </c>
      <c r="E31" s="243">
        <f>IF($B$14=1,'Kinder Zuschuss'!D6,0)+IF($B$14=2,'Kinder Zuschuss'!E6,0)+IF($B$14=3,'Kinder Zuschuss'!F6,0)+IF($B$14=4,'Kinder Zuschuss'!G6,0)+IF($B$14=5,'Kinder Zuschuss'!H6,0)+IF($B$14=6,'Kinder Zuschuss'!I6,0)+IF($B$14=7,'Kinder Zuschuss'!J6,0)+IF($B$14=8,'Kinder Zuschuss'!K6,0)+IF($B$14=9,'Kinder Zuschuss'!L6,0)</f>
        <v>0</v>
      </c>
      <c r="F31" s="243">
        <f>IF($B$14=1,'Kinder Zuschuss'!N6,0)+IF($B$14=2,'Kinder Zuschuss'!O6,0)+IF($B$14=3,'Kinder Zuschuss'!P6,0)+IF($B$14=4,'Kinder Zuschuss'!Q6,0)+IF($B$14=5,'Kinder Zuschuss'!R6,0)+IF($B$14=6,'Kinder Zuschuss'!S6,0)+IF($B$14=7,'Kinder Zuschuss'!T6,0)+IF($B$14=8,'Kinder Zuschuss'!U6,0)+IF($B$14=9,'Kinder Zuschuss'!V6,0)</f>
        <v>0</v>
      </c>
      <c r="G31" s="243">
        <f>IF($B$14=1,'Kinder Zuschuss'!X6,0)+IF($B$14=2,'Kinder Zuschuss'!Y6,0)+IF($B$14=3,'Kinder Zuschuss'!Z6,0)+IF($B$14=4,'Kinder Zuschuss'!AA6,0)+IF($B$14=5,'Kinder Zuschuss'!AB6,0)+IF($B$14=6,'Kinder Zuschuss'!AC6,0)+IF($B$14=7,'Kinder Zuschuss'!AD6,0)+IF($B$14=8,'Kinder Zuschuss'!AE6,0)+IF($B$14=9,'Kinder Zuschuss'!AF6,0)</f>
        <v>0</v>
      </c>
      <c r="H31" s="243">
        <f>IF($B$14=1,'Kinder Zuschuss'!AH6,0)+IF($B$14=2,'Kinder Zuschuss'!AI6,0)+IF($B$14=3,'Kinder Zuschuss'!AJ6,0)+IF($B$14=4,'Kinder Zuschuss'!AK6,0)+IF($B$14=5,'Kinder Zuschuss'!AL6,0)+IF($B$14=6,'Kinder Zuschuss'!AM6,0)+IF($B$14=7,'Kinder Zuschuss'!AN6,0)+IF($B$14=8,'Kinder Zuschuss'!AO6,0)+IF($B$14=9,'Kinder Zuschuss'!AP6,0)</f>
        <v>0</v>
      </c>
      <c r="I31" s="243">
        <f>IF($B$14=1,'Kinder Zuschuss'!AR6,0)+IF($B$14=2,'Kinder Zuschuss'!AS6,0)+IF($B$14=3,'Kinder Zuschuss'!AT6,0)+IF($B$14=4,'Kinder Zuschuss'!AU6,0)+IF($B$14=5,'Kinder Zuschuss'!AV6,0)+IF($B$14=6,'Kinder Zuschuss'!AW6,0)+IF($B$14=7,'Kinder Zuschuss'!AX6,0)+IF($B$14=8,'Kinder Zuschuss'!AY6,0)+IF($B$14=9,'Kinder Zuschuss'!AZ6,0)</f>
        <v>0</v>
      </c>
      <c r="J31" s="244">
        <f t="shared" si="0"/>
        <v>0</v>
      </c>
      <c r="K31" s="94"/>
      <c r="L31" s="191"/>
      <c r="M31" s="191"/>
      <c r="N31" s="191"/>
    </row>
    <row r="32" spans="1:14" ht="12.75" customHeight="1">
      <c r="A32" s="197" t="s">
        <v>180</v>
      </c>
      <c r="B32" s="149">
        <v>0.31</v>
      </c>
      <c r="C32" s="178"/>
      <c r="D32" s="195" t="str">
        <f>Fördertabellen!A8</f>
        <v>&gt;3-4 Std.</v>
      </c>
      <c r="E32" s="243">
        <f>IF($B$14=1,'Kinder Zuschuss'!D7,0)+IF($B$14=2,'Kinder Zuschuss'!E7,0)+IF($B$14=3,'Kinder Zuschuss'!F7,0)+IF($B$14=4,'Kinder Zuschuss'!G7,0)+IF($B$14=5,'Kinder Zuschuss'!H7,0)+IF($B$14=6,'Kinder Zuschuss'!I7,0)+IF($B$14=7,'Kinder Zuschuss'!J7,0)+IF($B$14=8,'Kinder Zuschuss'!K7,0)+IF($B$14=9,'Kinder Zuschuss'!L7,0)</f>
        <v>0</v>
      </c>
      <c r="F32" s="243">
        <f>IF($B$14=1,'Kinder Zuschuss'!N7,0)+IF($B$14=2,'Kinder Zuschuss'!O7,0)+IF($B$14=3,'Kinder Zuschuss'!P7,0)+IF($B$14=4,'Kinder Zuschuss'!Q7,0)+IF($B$14=5,'Kinder Zuschuss'!R7,0)+IF($B$14=6,'Kinder Zuschuss'!S7,0)+IF($B$14=7,'Kinder Zuschuss'!T7,0)+IF($B$14=8,'Kinder Zuschuss'!U7,0)+IF($B$14=9,'Kinder Zuschuss'!V7,0)</f>
        <v>0</v>
      </c>
      <c r="G32" s="243">
        <f>IF($B$14=1,'Kinder Zuschuss'!X7,0)+IF($B$14=2,'Kinder Zuschuss'!Y7,0)+IF($B$14=3,'Kinder Zuschuss'!Z7,0)+IF($B$14=4,'Kinder Zuschuss'!AA7,0)+IF($B$14=5,'Kinder Zuschuss'!AB7,0)+IF($B$14=6,'Kinder Zuschuss'!AC7,0)+IF($B$14=7,'Kinder Zuschuss'!AD7,0)+IF($B$14=8,'Kinder Zuschuss'!AE7,0)+IF($B$14=9,'Kinder Zuschuss'!AF7,0)</f>
        <v>0</v>
      </c>
      <c r="H32" s="243">
        <f>IF($B$14=1,'Kinder Zuschuss'!AH7,0)+IF($B$14=2,'Kinder Zuschuss'!AI7,0)+IF($B$14=3,'Kinder Zuschuss'!AJ7,0)+IF($B$14=4,'Kinder Zuschuss'!AK7,0)+IF($B$14=5,'Kinder Zuschuss'!AL7,0)+IF($B$14=6,'Kinder Zuschuss'!AM7,0)+IF($B$14=7,'Kinder Zuschuss'!AN7,0)+IF($B$14=8,'Kinder Zuschuss'!AO7,0)+IF($B$14=9,'Kinder Zuschuss'!AP7,0)</f>
        <v>0</v>
      </c>
      <c r="I32" s="243">
        <f>IF($B$14=1,'Kinder Zuschuss'!AR7,0)+IF($B$14=2,'Kinder Zuschuss'!AS7,0)+IF($B$14=3,'Kinder Zuschuss'!AT7,0)+IF($B$14=4,'Kinder Zuschuss'!AU7,0)+IF($B$14=5,'Kinder Zuschuss'!AV7,0)+IF($B$14=6,'Kinder Zuschuss'!AW7,0)+IF($B$14=7,'Kinder Zuschuss'!AX7,0)+IF($B$14=8,'Kinder Zuschuss'!AY7,0)+IF($B$14=9,'Kinder Zuschuss'!AZ7,0)</f>
        <v>0</v>
      </c>
      <c r="J32" s="244">
        <f t="shared" si="0"/>
        <v>0</v>
      </c>
      <c r="K32" s="94"/>
      <c r="L32" s="191"/>
      <c r="M32" s="191"/>
      <c r="N32" s="191"/>
    </row>
    <row r="33" spans="1:14" ht="12.75" customHeight="1">
      <c r="A33" s="197" t="s">
        <v>177</v>
      </c>
      <c r="B33" s="150">
        <v>3</v>
      </c>
      <c r="C33" s="178"/>
      <c r="D33" s="195" t="str">
        <f>Fördertabellen!A9</f>
        <v>&gt;4-5 Std.</v>
      </c>
      <c r="E33" s="243">
        <f>IF($B$14=1,'Kinder Zuschuss'!D8,0)+IF($B$14=2,'Kinder Zuschuss'!E8,0)+IF($B$14=3,'Kinder Zuschuss'!F8,0)+IF($B$14=4,'Kinder Zuschuss'!G8,0)+IF($B$14=5,'Kinder Zuschuss'!H8,0)+IF($B$14=6,'Kinder Zuschuss'!I8,0)+IF($B$14=7,'Kinder Zuschuss'!J8,0)+IF($B$14=8,'Kinder Zuschuss'!K8,0)+IF($B$14=9,'Kinder Zuschuss'!L8,0)</f>
        <v>0</v>
      </c>
      <c r="F33" s="243">
        <f>IF($B$14=1,'Kinder Zuschuss'!N8,0)+IF($B$14=2,'Kinder Zuschuss'!O8,0)+IF($B$14=3,'Kinder Zuschuss'!P8,0)+IF($B$14=4,'Kinder Zuschuss'!Q8,0)+IF($B$14=5,'Kinder Zuschuss'!R8,0)+IF($B$14=6,'Kinder Zuschuss'!S8,0)+IF($B$14=7,'Kinder Zuschuss'!T8,0)+IF($B$14=8,'Kinder Zuschuss'!U8,0)+IF($B$14=9,'Kinder Zuschuss'!V8,0)</f>
        <v>0</v>
      </c>
      <c r="G33" s="243">
        <f>IF($B$14=1,'Kinder Zuschuss'!X8,0)+IF($B$14=2,'Kinder Zuschuss'!Y8,0)+IF($B$14=3,'Kinder Zuschuss'!Z8,0)+IF($B$14=4,'Kinder Zuschuss'!AA8,0)+IF($B$14=5,'Kinder Zuschuss'!AB8,0)+IF($B$14=6,'Kinder Zuschuss'!AC8,0)+IF($B$14=7,'Kinder Zuschuss'!AD8,0)+IF($B$14=8,'Kinder Zuschuss'!AE8,0)+IF($B$14=9,'Kinder Zuschuss'!AF8,0)</f>
        <v>0</v>
      </c>
      <c r="H33" s="243">
        <f>IF($B$14=1,'Kinder Zuschuss'!AH8,0)+IF($B$14=2,'Kinder Zuschuss'!AI8,0)+IF($B$14=3,'Kinder Zuschuss'!AJ8,0)+IF($B$14=4,'Kinder Zuschuss'!AK8,0)+IF($B$14=5,'Kinder Zuschuss'!AL8,0)+IF($B$14=6,'Kinder Zuschuss'!AM8,0)+IF($B$14=7,'Kinder Zuschuss'!AN8,0)+IF($B$14=8,'Kinder Zuschuss'!AO8,0)+IF($B$14=9,'Kinder Zuschuss'!AP8,0)</f>
        <v>0</v>
      </c>
      <c r="I33" s="243">
        <f>IF($B$14=1,'Kinder Zuschuss'!AR8,0)+IF($B$14=2,'Kinder Zuschuss'!AS8,0)+IF($B$14=3,'Kinder Zuschuss'!AT8,0)+IF($B$14=4,'Kinder Zuschuss'!AU8,0)+IF($B$14=5,'Kinder Zuschuss'!AV8,0)+IF($B$14=6,'Kinder Zuschuss'!AW8,0)+IF($B$14=7,'Kinder Zuschuss'!AX8,0)+IF($B$14=8,'Kinder Zuschuss'!AY8,0)+IF($B$14=9,'Kinder Zuschuss'!AZ8,0)</f>
        <v>0</v>
      </c>
      <c r="J33" s="244">
        <f t="shared" si="0"/>
        <v>0</v>
      </c>
      <c r="K33" s="94"/>
      <c r="L33" s="191"/>
      <c r="M33" s="191"/>
      <c r="N33" s="191"/>
    </row>
    <row r="34" spans="1:14" ht="12.75" customHeight="1">
      <c r="A34" s="197" t="s">
        <v>180</v>
      </c>
      <c r="B34" s="149">
        <v>0.23</v>
      </c>
      <c r="C34" s="178"/>
      <c r="D34" s="195" t="str">
        <f>Fördertabellen!A10</f>
        <v>&gt;5-6 Std.</v>
      </c>
      <c r="E34" s="243">
        <f>IF($B$14=1,'Kinder Zuschuss'!D9,0)+IF($B$14=2,'Kinder Zuschuss'!E9,0)+IF($B$14=3,'Kinder Zuschuss'!F9,0)+IF($B$14=4,'Kinder Zuschuss'!G9,0)+IF($B$14=5,'Kinder Zuschuss'!H9,0)+IF($B$14=6,'Kinder Zuschuss'!I9,0)+IF($B$14=7,'Kinder Zuschuss'!J9,0)+IF($B$14=8,'Kinder Zuschuss'!K9,0)+IF($B$14=9,'Kinder Zuschuss'!L9,0)</f>
        <v>0</v>
      </c>
      <c r="F34" s="243">
        <f>IF($B$14=1,'Kinder Zuschuss'!N9,0)+IF($B$14=2,'Kinder Zuschuss'!O9,0)+IF($B$14=3,'Kinder Zuschuss'!P9,0)+IF($B$14=4,'Kinder Zuschuss'!Q9,0)+IF($B$14=5,'Kinder Zuschuss'!R9,0)+IF($B$14=6,'Kinder Zuschuss'!S9,0)+IF($B$14=7,'Kinder Zuschuss'!T9,0)+IF($B$14=8,'Kinder Zuschuss'!U9,0)+IF($B$14=9,'Kinder Zuschuss'!V9,0)</f>
        <v>0</v>
      </c>
      <c r="G34" s="243">
        <f>IF($B$14=1,'Kinder Zuschuss'!X9,0)+IF($B$14=2,'Kinder Zuschuss'!Y9,0)+IF($B$14=3,'Kinder Zuschuss'!Z9,0)+IF($B$14=4,'Kinder Zuschuss'!AA9,0)+IF($B$14=5,'Kinder Zuschuss'!AB9,0)+IF($B$14=6,'Kinder Zuschuss'!AC9,0)+IF($B$14=7,'Kinder Zuschuss'!AD9,0)+IF($B$14=8,'Kinder Zuschuss'!AE9,0)+IF($B$14=9,'Kinder Zuschuss'!AF9,0)</f>
        <v>0</v>
      </c>
      <c r="H34" s="243">
        <f>IF($B$14=1,'Kinder Zuschuss'!AH9,0)+IF($B$14=2,'Kinder Zuschuss'!AI9,0)+IF($B$14=3,'Kinder Zuschuss'!AJ9,0)+IF($B$14=4,'Kinder Zuschuss'!AK9,0)+IF($B$14=5,'Kinder Zuschuss'!AL9,0)+IF($B$14=6,'Kinder Zuschuss'!AM9,0)+IF($B$14=7,'Kinder Zuschuss'!AN9,0)+IF($B$14=8,'Kinder Zuschuss'!AO9,0)+IF($B$14=9,'Kinder Zuschuss'!AP9,0)</f>
        <v>0</v>
      </c>
      <c r="I34" s="243">
        <f>IF($B$14=1,'Kinder Zuschuss'!AR9,0)+IF($B$14=2,'Kinder Zuschuss'!AS9,0)+IF($B$14=3,'Kinder Zuschuss'!AT9,0)+IF($B$14=4,'Kinder Zuschuss'!AU9,0)+IF($B$14=5,'Kinder Zuschuss'!AV9,0)+IF($B$14=6,'Kinder Zuschuss'!AW9,0)+IF($B$14=7,'Kinder Zuschuss'!AX9,0)+IF($B$14=8,'Kinder Zuschuss'!AY9,0)+IF($B$14=9,'Kinder Zuschuss'!AZ9,0)</f>
        <v>0</v>
      </c>
      <c r="J34" s="244">
        <f t="shared" si="0"/>
        <v>0</v>
      </c>
      <c r="K34" s="94"/>
      <c r="L34" s="191"/>
      <c r="M34" s="191"/>
      <c r="N34" s="191"/>
    </row>
    <row r="35" spans="1:14" ht="12.75" customHeight="1">
      <c r="A35" s="197" t="s">
        <v>178</v>
      </c>
      <c r="B35" s="198">
        <f>(B31*B32)+(B33*B34)</f>
        <v>1</v>
      </c>
      <c r="C35" s="178"/>
      <c r="D35" s="195" t="str">
        <f>Fördertabellen!A11</f>
        <v>&gt;6-7 Std.</v>
      </c>
      <c r="E35" s="243">
        <f>IF($B$14=1,'Kinder Zuschuss'!D10,0)+IF($B$14=2,'Kinder Zuschuss'!E10,0)+IF($B$14=3,'Kinder Zuschuss'!F10,0)+IF($B$14=4,'Kinder Zuschuss'!G10,0)+IF($B$14=5,'Kinder Zuschuss'!H10,0)+IF($B$14=6,'Kinder Zuschuss'!I10,0)+IF($B$14=7,'Kinder Zuschuss'!J10,0)+IF($B$14=8,'Kinder Zuschuss'!K10,0)+IF($B$14=9,'Kinder Zuschuss'!L10,0)</f>
        <v>0</v>
      </c>
      <c r="F35" s="243">
        <f>IF($B$14=1,'Kinder Zuschuss'!N10,0)+IF($B$14=2,'Kinder Zuschuss'!O10,0)+IF($B$14=3,'Kinder Zuschuss'!P10,0)+IF($B$14=4,'Kinder Zuschuss'!Q10,0)+IF($B$14=5,'Kinder Zuschuss'!R10,0)+IF($B$14=6,'Kinder Zuschuss'!S10,0)+IF($B$14=7,'Kinder Zuschuss'!T10,0)+IF($B$14=8,'Kinder Zuschuss'!U10,0)+IF($B$14=9,'Kinder Zuschuss'!V10,0)</f>
        <v>0</v>
      </c>
      <c r="G35" s="243">
        <f>IF($B$14=1,'Kinder Zuschuss'!X10,0)+IF($B$14=2,'Kinder Zuschuss'!Y10,0)+IF($B$14=3,'Kinder Zuschuss'!Z10,0)+IF($B$14=4,'Kinder Zuschuss'!AA10,0)+IF($B$14=5,'Kinder Zuschuss'!AB10,0)+IF($B$14=6,'Kinder Zuschuss'!AC10,0)+IF($B$14=7,'Kinder Zuschuss'!AD10,0)+IF($B$14=8,'Kinder Zuschuss'!AE10,0)+IF($B$14=9,'Kinder Zuschuss'!AF10,0)</f>
        <v>0</v>
      </c>
      <c r="H35" s="243">
        <f>IF($B$14=1,'Kinder Zuschuss'!AH10,0)+IF($B$14=2,'Kinder Zuschuss'!AI10,0)+IF($B$14=3,'Kinder Zuschuss'!AJ10,0)+IF($B$14=4,'Kinder Zuschuss'!AK10,0)+IF($B$14=5,'Kinder Zuschuss'!AL10,0)+IF($B$14=6,'Kinder Zuschuss'!AM10,0)+IF($B$14=7,'Kinder Zuschuss'!AN10,0)+IF($B$14=8,'Kinder Zuschuss'!AO10,0)+IF($B$14=9,'Kinder Zuschuss'!AP10,0)</f>
        <v>0</v>
      </c>
      <c r="I35" s="243">
        <f>IF($B$14=1,'Kinder Zuschuss'!AR10,0)+IF($B$14=2,'Kinder Zuschuss'!AS10,0)+IF($B$14=3,'Kinder Zuschuss'!AT10,0)+IF($B$14=4,'Kinder Zuschuss'!AU10,0)+IF($B$14=5,'Kinder Zuschuss'!AV10,0)+IF($B$14=6,'Kinder Zuschuss'!AW10,0)+IF($B$14=7,'Kinder Zuschuss'!AX10,0)+IF($B$14=8,'Kinder Zuschuss'!AY10,0)+IF($B$14=9,'Kinder Zuschuss'!AZ10,0)</f>
        <v>0</v>
      </c>
      <c r="J35" s="244">
        <f t="shared" si="0"/>
        <v>0</v>
      </c>
      <c r="K35" s="94"/>
      <c r="L35" s="191"/>
      <c r="M35" s="191"/>
      <c r="N35" s="191"/>
    </row>
    <row r="36" spans="1:14" ht="12.75" customHeight="1">
      <c r="A36" s="425">
        <f>IF(B35&lt;&gt;1,"Kontrollsumme ungleich 100%","")</f>
      </c>
      <c r="B36" s="425"/>
      <c r="C36" s="178"/>
      <c r="D36" s="195" t="str">
        <f>Fördertabellen!A12</f>
        <v>&gt;7-8 Std.</v>
      </c>
      <c r="E36" s="243">
        <f>IF($B$14=1,'Kinder Zuschuss'!D11,0)+IF($B$14=2,'Kinder Zuschuss'!E11,0)+IF($B$14=3,'Kinder Zuschuss'!F11,0)+IF($B$14=4,'Kinder Zuschuss'!G11,0)+IF($B$14=5,'Kinder Zuschuss'!H11,0)+IF($B$14=6,'Kinder Zuschuss'!I11,0)+IF($B$14=7,'Kinder Zuschuss'!J11,0)+IF($B$14=8,'Kinder Zuschuss'!K11,0)+IF($B$14=9,'Kinder Zuschuss'!L11,0)</f>
        <v>0</v>
      </c>
      <c r="F36" s="243">
        <f>IF($B$14=1,'Kinder Zuschuss'!N11,0)+IF($B$14=2,'Kinder Zuschuss'!O11,0)+IF($B$14=3,'Kinder Zuschuss'!P11,0)+IF($B$14=4,'Kinder Zuschuss'!Q11,0)+IF($B$14=5,'Kinder Zuschuss'!R11,0)+IF($B$14=6,'Kinder Zuschuss'!S11,0)+IF($B$14=7,'Kinder Zuschuss'!T11,0)+IF($B$14=8,'Kinder Zuschuss'!U11,0)+IF($B$14=9,'Kinder Zuschuss'!V11,0)</f>
        <v>0</v>
      </c>
      <c r="G36" s="243">
        <f>IF($B$14=1,'Kinder Zuschuss'!X11,0)+IF($B$14=2,'Kinder Zuschuss'!Y11,0)+IF($B$14=3,'Kinder Zuschuss'!Z11,0)+IF($B$14=4,'Kinder Zuschuss'!AA11,0)+IF($B$14=5,'Kinder Zuschuss'!AB11,0)+IF($B$14=6,'Kinder Zuschuss'!AC11,0)+IF($B$14=7,'Kinder Zuschuss'!AD11,0)+IF($B$14=8,'Kinder Zuschuss'!AE11,0)+IF($B$14=9,'Kinder Zuschuss'!AF11,0)</f>
        <v>0</v>
      </c>
      <c r="H36" s="243">
        <f>IF($B$14=1,'Kinder Zuschuss'!AH11,0)+IF($B$14=2,'Kinder Zuschuss'!AI11,0)+IF($B$14=3,'Kinder Zuschuss'!AJ11,0)+IF($B$14=4,'Kinder Zuschuss'!AK11,0)+IF($B$14=5,'Kinder Zuschuss'!AL11,0)+IF($B$14=6,'Kinder Zuschuss'!AM11,0)+IF($B$14=7,'Kinder Zuschuss'!AN11,0)+IF($B$14=8,'Kinder Zuschuss'!AO11,0)+IF($B$14=9,'Kinder Zuschuss'!AP11,0)</f>
        <v>0</v>
      </c>
      <c r="I36" s="243">
        <f>IF($B$14=1,'Kinder Zuschuss'!AR11,0)+IF($B$14=2,'Kinder Zuschuss'!AS11,0)+IF($B$14=3,'Kinder Zuschuss'!AT11,0)+IF($B$14=4,'Kinder Zuschuss'!AU11,0)+IF($B$14=5,'Kinder Zuschuss'!AV11,0)+IF($B$14=6,'Kinder Zuschuss'!AW11,0)+IF($B$14=7,'Kinder Zuschuss'!AX11,0)+IF($B$14=8,'Kinder Zuschuss'!AY11,0)+IF($B$14=9,'Kinder Zuschuss'!AZ11,0)</f>
        <v>0</v>
      </c>
      <c r="J36" s="244">
        <f t="shared" si="0"/>
        <v>0</v>
      </c>
      <c r="K36" s="94"/>
      <c r="L36" s="191"/>
      <c r="M36" s="191"/>
      <c r="N36" s="191"/>
    </row>
    <row r="37" spans="1:14" ht="12.75" customHeight="1">
      <c r="A37" s="178"/>
      <c r="B37" s="178"/>
      <c r="C37" s="178"/>
      <c r="D37" s="195" t="str">
        <f>Fördertabellen!A13</f>
        <v>&gt;8-9 Std.</v>
      </c>
      <c r="E37" s="243">
        <f>IF($B$14=1,'Kinder Zuschuss'!D12,0)+IF($B$14=2,'Kinder Zuschuss'!E12,0)+IF($B$14=3,'Kinder Zuschuss'!F12,0)+IF($B$14=4,'Kinder Zuschuss'!G12,0)+IF($B$14=5,'Kinder Zuschuss'!H12,0)+IF($B$14=6,'Kinder Zuschuss'!I12,0)+IF($B$14=7,'Kinder Zuschuss'!J12,0)+IF($B$14=8,'Kinder Zuschuss'!K12,0)+IF($B$14=9,'Kinder Zuschuss'!L12,0)</f>
        <v>0</v>
      </c>
      <c r="F37" s="243">
        <f>IF($B$14=1,'Kinder Zuschuss'!N12,0)+IF($B$14=2,'Kinder Zuschuss'!O12,0)+IF($B$14=3,'Kinder Zuschuss'!P12,0)+IF($B$14=4,'Kinder Zuschuss'!Q12,0)+IF($B$14=5,'Kinder Zuschuss'!R12,0)+IF($B$14=6,'Kinder Zuschuss'!S12,0)+IF($B$14=7,'Kinder Zuschuss'!T12,0)+IF($B$14=8,'Kinder Zuschuss'!U12,0)+IF($B$14=9,'Kinder Zuschuss'!V12,0)</f>
        <v>0</v>
      </c>
      <c r="G37" s="243">
        <f>IF($B$14=1,'Kinder Zuschuss'!X12,0)+IF($B$14=2,'Kinder Zuschuss'!Y12,0)+IF($B$14=3,'Kinder Zuschuss'!Z12,0)+IF($B$14=4,'Kinder Zuschuss'!AA12,0)+IF($B$14=5,'Kinder Zuschuss'!AB12,0)+IF($B$14=6,'Kinder Zuschuss'!AC12,0)+IF($B$14=7,'Kinder Zuschuss'!AD12,0)+IF($B$14=8,'Kinder Zuschuss'!AE12,0)+IF($B$14=9,'Kinder Zuschuss'!AF12,0)</f>
        <v>0</v>
      </c>
      <c r="H37" s="243">
        <f>IF($B$14=1,'Kinder Zuschuss'!AH12,0)+IF($B$14=2,'Kinder Zuschuss'!AI12,0)+IF($B$14=3,'Kinder Zuschuss'!AJ12,0)+IF($B$14=4,'Kinder Zuschuss'!AK12,0)+IF($B$14=5,'Kinder Zuschuss'!AL12,0)+IF($B$14=6,'Kinder Zuschuss'!AM12,0)+IF($B$14=7,'Kinder Zuschuss'!AN12,0)+IF($B$14=8,'Kinder Zuschuss'!AO12,0)+IF($B$14=9,'Kinder Zuschuss'!AP12,0)</f>
        <v>0</v>
      </c>
      <c r="I37" s="243">
        <f>IF($B$14=1,'Kinder Zuschuss'!AR12,0)+IF($B$14=2,'Kinder Zuschuss'!AS12,0)+IF($B$14=3,'Kinder Zuschuss'!AT12,0)+IF($B$14=4,'Kinder Zuschuss'!AU12,0)+IF($B$14=5,'Kinder Zuschuss'!AV12,0)+IF($B$14=6,'Kinder Zuschuss'!AW12,0)+IF($B$14=7,'Kinder Zuschuss'!AX12,0)+IF($B$14=8,'Kinder Zuschuss'!AY12,0)+IF($B$14=9,'Kinder Zuschuss'!AZ12,0)</f>
        <v>0</v>
      </c>
      <c r="J37" s="244">
        <f t="shared" si="0"/>
        <v>0</v>
      </c>
      <c r="K37" s="94"/>
      <c r="L37" s="191"/>
      <c r="M37" s="191"/>
      <c r="N37" s="191"/>
    </row>
    <row r="38" spans="1:14" ht="12.75" customHeight="1">
      <c r="A38" s="178"/>
      <c r="B38" s="178"/>
      <c r="C38" s="178"/>
      <c r="D38" s="195" t="str">
        <f>Fördertabellen!A14</f>
        <v>&gt;9 Std.</v>
      </c>
      <c r="E38" s="243">
        <f>IF($B$14=1,'Kinder Zuschuss'!D13,0)+IF($B$14=2,'Kinder Zuschuss'!E13,0)+IF($B$14=3,'Kinder Zuschuss'!F13,0)+IF($B$14=4,'Kinder Zuschuss'!G13,0)+IF($B$14=5,'Kinder Zuschuss'!H13,0)+IF($B$14=6,'Kinder Zuschuss'!I13,0)+IF($B$14=7,'Kinder Zuschuss'!J13,0)+IF($B$14=8,'Kinder Zuschuss'!K13,0)+IF($B$14=9,'Kinder Zuschuss'!L13,0)</f>
        <v>0</v>
      </c>
      <c r="F38" s="243">
        <f>IF($B$14=1,'Kinder Zuschuss'!N13,0)+IF($B$14=2,'Kinder Zuschuss'!O13,0)+IF($B$14=3,'Kinder Zuschuss'!P13,0)+IF($B$14=4,'Kinder Zuschuss'!Q13,0)+IF($B$14=5,'Kinder Zuschuss'!R13,0)+IF($B$14=6,'Kinder Zuschuss'!S13,0)+IF($B$14=7,'Kinder Zuschuss'!T13,0)+IF($B$14=8,'Kinder Zuschuss'!U13,0)+IF($B$14=9,'Kinder Zuschuss'!V13,0)</f>
        <v>0</v>
      </c>
      <c r="G38" s="243">
        <f>IF($B$14=1,'Kinder Zuschuss'!X13,0)+IF($B$14=2,'Kinder Zuschuss'!Y13,0)+IF($B$14=3,'Kinder Zuschuss'!Z13,0)+IF($B$14=4,'Kinder Zuschuss'!AA13,0)+IF($B$14=5,'Kinder Zuschuss'!AB13,0)+IF($B$14=6,'Kinder Zuschuss'!AC13,0)+IF($B$14=7,'Kinder Zuschuss'!AD13,0)+IF($B$14=8,'Kinder Zuschuss'!AE13,0)+IF($B$14=9,'Kinder Zuschuss'!AF13,0)</f>
        <v>0</v>
      </c>
      <c r="H38" s="243">
        <f>IF($B$14=1,'Kinder Zuschuss'!AH13,0)+IF($B$14=2,'Kinder Zuschuss'!AI13,0)+IF($B$14=3,'Kinder Zuschuss'!AJ13,0)+IF($B$14=4,'Kinder Zuschuss'!AK13,0)+IF($B$14=5,'Kinder Zuschuss'!AL13,0)+IF($B$14=6,'Kinder Zuschuss'!AM13,0)+IF($B$14=7,'Kinder Zuschuss'!AN13,0)+IF($B$14=8,'Kinder Zuschuss'!AO13,0)+IF($B$14=9,'Kinder Zuschuss'!AP13,0)</f>
        <v>0</v>
      </c>
      <c r="I38" s="243">
        <f>IF($B$14=1,'Kinder Zuschuss'!AR13,0)+IF($B$14=2,'Kinder Zuschuss'!AS13,0)+IF($B$14=3,'Kinder Zuschuss'!AT13,0)+IF($B$14=4,'Kinder Zuschuss'!AU13,0)+IF($B$14=5,'Kinder Zuschuss'!AV13,0)+IF($B$14=6,'Kinder Zuschuss'!AW13,0)+IF($B$14=7,'Kinder Zuschuss'!AX13,0)+IF($B$14=8,'Kinder Zuschuss'!AY13,0)+IF($B$14=9,'Kinder Zuschuss'!AZ13,0)</f>
        <v>0</v>
      </c>
      <c r="J38" s="244">
        <f t="shared" si="0"/>
        <v>0</v>
      </c>
      <c r="K38" s="94"/>
      <c r="L38" s="191"/>
      <c r="M38" s="191"/>
      <c r="N38" s="191"/>
    </row>
    <row r="39" spans="1:14" ht="12.75" customHeight="1">
      <c r="A39" s="178"/>
      <c r="B39" s="178"/>
      <c r="C39" s="178"/>
      <c r="D39" s="199" t="s">
        <v>57</v>
      </c>
      <c r="E39" s="245">
        <f>SUM(E30:E38)</f>
        <v>0</v>
      </c>
      <c r="F39" s="245">
        <f>SUM(F30:F38)</f>
        <v>0</v>
      </c>
      <c r="G39" s="245">
        <f>SUM(G30:G38)</f>
        <v>0</v>
      </c>
      <c r="H39" s="245">
        <f>SUM(H30:H38)</f>
        <v>0</v>
      </c>
      <c r="I39" s="245">
        <f>SUM(I30:I38)</f>
        <v>0</v>
      </c>
      <c r="J39" s="246">
        <f t="shared" si="0"/>
        <v>0</v>
      </c>
      <c r="K39" s="94"/>
      <c r="L39" s="191"/>
      <c r="M39" s="191"/>
      <c r="N39" s="191"/>
    </row>
    <row r="40" spans="1:14" ht="6" customHeight="1">
      <c r="A40" s="178"/>
      <c r="B40" s="178"/>
      <c r="C40" s="178"/>
      <c r="D40" s="200"/>
      <c r="E40" s="200"/>
      <c r="F40" s="201"/>
      <c r="G40" s="201"/>
      <c r="H40" s="201"/>
      <c r="I40" s="201"/>
      <c r="J40" s="201"/>
      <c r="K40" s="202"/>
      <c r="L40" s="94"/>
      <c r="M40" s="94"/>
      <c r="N40" s="94"/>
    </row>
    <row r="41" spans="1:14" ht="16.5" customHeight="1">
      <c r="A41" s="178"/>
      <c r="B41" s="178"/>
      <c r="C41" s="178"/>
      <c r="D41" s="272" t="s">
        <v>238</v>
      </c>
      <c r="E41" s="200"/>
      <c r="F41" s="202">
        <f>Anträge!F38</f>
        <v>0</v>
      </c>
      <c r="G41" s="201"/>
      <c r="H41" s="201"/>
      <c r="I41" s="201"/>
      <c r="J41" s="201"/>
      <c r="K41" s="202"/>
      <c r="L41" s="94"/>
      <c r="M41" s="94"/>
      <c r="N41" s="94"/>
    </row>
    <row r="42" spans="1:14" ht="15" customHeight="1">
      <c r="A42" s="178"/>
      <c r="B42" s="178"/>
      <c r="C42" s="178"/>
      <c r="D42" s="200"/>
      <c r="E42" s="200"/>
      <c r="F42" s="201"/>
      <c r="G42" s="201"/>
      <c r="H42" s="201"/>
      <c r="I42" s="201"/>
      <c r="J42" s="201"/>
      <c r="K42" s="202"/>
      <c r="L42" s="94"/>
      <c r="M42" s="94"/>
      <c r="N42" s="94"/>
    </row>
    <row r="43" spans="1:14" ht="12.75" customHeight="1">
      <c r="A43" s="178"/>
      <c r="B43" s="178"/>
      <c r="C43" s="177"/>
      <c r="D43" s="461" t="str">
        <f>CONCATENATE("Bei einem Basiswert von ",Allgemeines!F9," Euro ist ein Gesamtzuschuss zu erwarten in Höhe von")</f>
        <v>Bei einem Basiswert von 929,26 Euro ist ein Gesamtzuschuss zu erwarten in Höhe von</v>
      </c>
      <c r="E43" s="427"/>
      <c r="F43" s="427"/>
      <c r="G43" s="427"/>
      <c r="H43" s="427"/>
      <c r="I43" s="427"/>
      <c r="J43" s="427"/>
      <c r="K43" s="427"/>
      <c r="L43" s="427"/>
      <c r="M43" s="204" t="e">
        <f>IF($B$14=1,IF(Allgemeines!F17=0,2*'Kinder Zuschuss'!H21,2*'Kinder Zuschuss'!W21),0)+IF($B$14=2,IF(Allgemeines!F17=0,2*'Kinder Zuschuss'!H22,2*'Kinder Zuschuss'!W22),0)+IF($B$14=3,IF(Allgemeines!F17=0,2*'Kinder Zuschuss'!H23,2*'Kinder Zuschuss'!W23),0)+IF($B$14=4,IF(Allgemeines!F17=0,2*'Kinder Zuschuss'!H24,2*'Kinder Zuschuss'!W24),0)+IF($B$14=5,IF(Allgemeines!F17=0,2*'Kinder Zuschuss'!H25,2*'Kinder Zuschuss'!W25),0)+IF($B$14=6,IF(Allgemeines!F17=0,2*'Kinder Zuschuss'!H26,2*'Kinder Zuschuss'!W26),0)+IF($B$14=7,IF(Allgemeines!F17=0,2*'Kinder Zuschuss'!H27,2*'Kinder Zuschuss'!W27),0)+IF($B$14=8,IF(Allgemeines!F17=0,2*'Kinder Zuschuss'!H28,2*'Kinder Zuschuss'!W28),0)+IF($B$14=9,IF(Allgemeines!F17=0,2*'Kinder Zuschuss'!H29,2*'Kinder Zuschuss'!W29),0+F41*50+M52)</f>
        <v>#DIV/0!</v>
      </c>
      <c r="N43" s="167" t="s">
        <v>58</v>
      </c>
    </row>
    <row r="44" spans="1:14" ht="12.75" customHeight="1">
      <c r="A44" s="178"/>
      <c r="B44" s="178"/>
      <c r="C44" s="177"/>
      <c r="D44" s="440" t="s">
        <v>138</v>
      </c>
      <c r="E44" s="437"/>
      <c r="F44" s="437"/>
      <c r="G44" s="437"/>
      <c r="H44" s="437"/>
      <c r="I44" s="437"/>
      <c r="J44" s="437"/>
      <c r="K44" s="437"/>
      <c r="L44" s="437"/>
      <c r="M44" s="207" t="e">
        <f>IF($B$14=1,IF(Allgemeines!F17=0,'Kinder Zuschuss'!M21+'Kinder Zuschuss'!R21,'Kinder Zuschuss'!AB21+'Kinder Zuschuss'!R21),0)+IF($B$14=2,IF(Allgemeines!F17=0,'Kinder Zuschuss'!M22+'Kinder Zuschuss'!R22,'Kinder Zuschuss'!AB22+'Kinder Zuschuss'!R22),0)+IF($B$14=3,IF(Allgemeines!F17=0,'Kinder Zuschuss'!M23+'Kinder Zuschuss'!R23,'Kinder Zuschuss'!AB23+'Kinder Zuschuss'!R23),0)+IF($B$14=4,IF(Allgemeines!F17=0,'Kinder Zuschuss'!M24+'Kinder Zuschuss'!R24,'Kinder Zuschuss'!AB24+'Kinder Zuschuss'!R24),0)+IF($B$14=5,IF(Allgemeines!F17=0,'Kinder Zuschuss'!M25+'Kinder Zuschuss'!R25,'Kinder Zuschuss'!AB25+'Kinder Zuschuss'!R25),0)+IF($B$14=6,IF(Allgemeines!F17=0,'Kinder Zuschuss'!M26+'Kinder Zuschuss'!R26,'Kinder Zuschuss'!AB26+'Kinder Zuschuss'!R26),0)+IF($B$14=7,IF(Allgemeines!F17=0,'Kinder Zuschuss'!M27+'Kinder Zuschuss'!R27,'Kinder Zuschuss'!AB27+'Kinder Zuschuss'!R27),0)+IF($B$14=8,IF(Allgemeines!F17=0,'Kinder Zuschuss'!M28+'Kinder Zuschuss'!R28,'Kinder Zuschuss'!AB28+'Kinder Zuschuss'!R28),0)+IF($B$14=9,IF(Allgemeines!F17=0,'Kinder Zuschuss'!M29+'Kinder Zuschuss'!R29,'Kinder Zuschuss'!AB29+'Kinder Zuschuss'!R29),0)</f>
        <v>#DIV/0!</v>
      </c>
      <c r="N44" s="206" t="s">
        <v>58</v>
      </c>
    </row>
    <row r="45" spans="1:14" ht="12.75" customHeight="1">
      <c r="A45" s="178"/>
      <c r="B45" s="178"/>
      <c r="C45" s="177"/>
      <c r="D45" s="456" t="s">
        <v>152</v>
      </c>
      <c r="E45" s="457"/>
      <c r="F45" s="457"/>
      <c r="G45" s="457"/>
      <c r="H45" s="457"/>
      <c r="I45" s="457"/>
      <c r="J45" s="457"/>
      <c r="K45" s="457"/>
      <c r="L45" s="457"/>
      <c r="M45" s="208" t="e">
        <f>M43*0.96</f>
        <v>#DIV/0!</v>
      </c>
      <c r="N45" s="209" t="s">
        <v>58</v>
      </c>
    </row>
    <row r="46" spans="1:14" ht="12.75" customHeight="1">
      <c r="A46" s="178"/>
      <c r="B46" s="178"/>
      <c r="C46" s="177"/>
      <c r="D46" s="203"/>
      <c r="E46" s="210" t="s">
        <v>174</v>
      </c>
      <c r="F46" s="167">
        <f>B31</f>
        <v>1</v>
      </c>
      <c r="G46" s="167" t="str">
        <f>IF(F46&lt;2,"Rate über","Raten über")</f>
        <v>Rate über</v>
      </c>
      <c r="H46" s="167"/>
      <c r="I46" s="211">
        <f>IF(B31&gt;0,B32,0)</f>
        <v>0.31</v>
      </c>
      <c r="J46" s="427" t="s">
        <v>179</v>
      </c>
      <c r="K46" s="427"/>
      <c r="L46" s="427"/>
      <c r="M46" s="204" t="e">
        <f>M43*0.96*I46</f>
        <v>#DIV/0!</v>
      </c>
      <c r="N46" s="167" t="s">
        <v>58</v>
      </c>
    </row>
    <row r="47" spans="1:14" ht="12.75" customHeight="1">
      <c r="A47" s="178"/>
      <c r="B47" s="178"/>
      <c r="C47" s="177"/>
      <c r="D47" s="205"/>
      <c r="E47" s="212" t="s">
        <v>175</v>
      </c>
      <c r="F47" s="206">
        <f>B33</f>
        <v>3</v>
      </c>
      <c r="G47" s="206" t="str">
        <f>IF(F47&lt;2,"Rate über","Raten über")</f>
        <v>Raten über</v>
      </c>
      <c r="H47" s="206"/>
      <c r="I47" s="213">
        <f>IF(B33&gt;0,B34,0)</f>
        <v>0.23</v>
      </c>
      <c r="J47" s="437" t="s">
        <v>179</v>
      </c>
      <c r="K47" s="437"/>
      <c r="L47" s="437"/>
      <c r="M47" s="207" t="e">
        <f>M43*0.96*I47</f>
        <v>#DIV/0!</v>
      </c>
      <c r="N47" s="206" t="s">
        <v>58</v>
      </c>
    </row>
    <row r="48" spans="1:14" ht="6" customHeight="1" hidden="1">
      <c r="A48" s="178"/>
      <c r="B48" s="178"/>
      <c r="C48" s="178"/>
      <c r="D48" s="167"/>
      <c r="E48" s="167"/>
      <c r="F48" s="167"/>
      <c r="G48" s="167"/>
      <c r="H48" s="167"/>
      <c r="I48" s="167"/>
      <c r="J48" s="167"/>
      <c r="K48" s="167"/>
      <c r="L48" s="167"/>
      <c r="M48" s="167"/>
      <c r="N48" s="167"/>
    </row>
    <row r="49" spans="1:14" ht="12.75" customHeight="1">
      <c r="A49" s="178"/>
      <c r="B49" s="178"/>
      <c r="C49" s="178"/>
      <c r="D49" s="453" t="s">
        <v>153</v>
      </c>
      <c r="E49" s="428"/>
      <c r="F49" s="428"/>
      <c r="G49" s="428"/>
      <c r="H49" s="428"/>
      <c r="I49" s="428"/>
      <c r="J49" s="428"/>
      <c r="K49" s="428"/>
      <c r="L49" s="428"/>
      <c r="M49" s="428"/>
      <c r="N49" s="428"/>
    </row>
    <row r="50" spans="1:14" ht="0" customHeight="1" hidden="1">
      <c r="A50" s="178"/>
      <c r="B50" s="178"/>
      <c r="C50" s="178"/>
      <c r="D50" s="428"/>
      <c r="E50" s="428"/>
      <c r="F50" s="428"/>
      <c r="G50" s="428"/>
      <c r="H50" s="428"/>
      <c r="I50" s="428"/>
      <c r="J50" s="428"/>
      <c r="K50" s="428"/>
      <c r="L50" s="428"/>
      <c r="M50" s="428"/>
      <c r="N50" s="428"/>
    </row>
    <row r="51" spans="1:14" ht="6" customHeight="1">
      <c r="A51" s="178"/>
      <c r="B51" s="178"/>
      <c r="C51" s="178"/>
      <c r="D51" s="429"/>
      <c r="E51" s="429"/>
      <c r="F51" s="429"/>
      <c r="G51" s="429"/>
      <c r="H51" s="429"/>
      <c r="I51" s="429"/>
      <c r="J51" s="429"/>
      <c r="K51" s="429"/>
      <c r="L51" s="429"/>
      <c r="M51" s="429"/>
      <c r="N51" s="429"/>
    </row>
    <row r="52" spans="2:14" ht="19.5" customHeight="1">
      <c r="B52" s="92"/>
      <c r="C52" s="92"/>
      <c r="D52" s="423" t="str">
        <f>CONCATENATE("Im Förderanspruch der Gemeinde gegenüber dem Freistaat Bayern ist der Qualitätsbonus in Höhe von ",)</f>
        <v>Im Förderanspruch der Gemeinde gegenüber dem Freistaat Bayern ist der Qualitätsbonus in Höhe von </v>
      </c>
      <c r="E52" s="423"/>
      <c r="F52" s="423"/>
      <c r="G52" s="423"/>
      <c r="H52" s="423"/>
      <c r="I52" s="423"/>
      <c r="J52" s="423"/>
      <c r="K52" s="423"/>
      <c r="L52" s="423"/>
      <c r="M52" s="275">
        <f>Anträge!M44</f>
        <v>0</v>
      </c>
      <c r="N52" s="273" t="s">
        <v>239</v>
      </c>
    </row>
    <row r="53" spans="2:14" ht="30" customHeight="1">
      <c r="B53" s="92"/>
      <c r="C53" s="92"/>
      <c r="D53" s="382" t="s">
        <v>243</v>
      </c>
      <c r="E53" s="382"/>
      <c r="F53" s="382"/>
      <c r="G53" s="382"/>
      <c r="H53" s="382"/>
      <c r="I53" s="382"/>
      <c r="J53" s="382"/>
      <c r="K53" s="382"/>
      <c r="L53" s="382"/>
      <c r="M53" s="276"/>
      <c r="N53" s="276"/>
    </row>
    <row r="54" spans="2:14" ht="16.5" customHeight="1">
      <c r="B54" s="92"/>
      <c r="C54" s="92"/>
      <c r="D54" s="382" t="str">
        <f>CONCATENATE("Zuzüglich Gesamtbetrag Elternbeitragszuschuss für ",F41," Vorschulkinder in Höhe von")</f>
        <v>Zuzüglich Gesamtbetrag Elternbeitragszuschuss für 0 Vorschulkinder in Höhe von</v>
      </c>
      <c r="E54" s="382"/>
      <c r="F54" s="382"/>
      <c r="G54" s="382"/>
      <c r="H54" s="382"/>
      <c r="I54" s="382"/>
      <c r="J54" s="382"/>
      <c r="K54" s="382"/>
      <c r="L54" s="382"/>
      <c r="M54" s="275">
        <f>Anträge!M47</f>
        <v>0</v>
      </c>
      <c r="N54" s="273" t="s">
        <v>58</v>
      </c>
    </row>
    <row r="55" spans="2:14" ht="6" customHeight="1">
      <c r="B55" s="92"/>
      <c r="C55" s="92"/>
      <c r="D55" s="274"/>
      <c r="E55" s="274"/>
      <c r="F55" s="274"/>
      <c r="G55" s="274"/>
      <c r="H55" s="274"/>
      <c r="I55" s="274"/>
      <c r="J55" s="274"/>
      <c r="K55" s="274"/>
      <c r="L55" s="274"/>
      <c r="M55" s="276"/>
      <c r="N55" s="276"/>
    </row>
    <row r="56" spans="1:14" ht="6.75" customHeight="1">
      <c r="A56" s="178"/>
      <c r="B56" s="178"/>
      <c r="C56" s="178"/>
      <c r="D56" s="432" t="s">
        <v>155</v>
      </c>
      <c r="E56" s="432"/>
      <c r="F56" s="432"/>
      <c r="G56" s="432"/>
      <c r="H56" s="432"/>
      <c r="I56" s="432"/>
      <c r="J56" s="432"/>
      <c r="K56" s="432"/>
      <c r="L56" s="432"/>
      <c r="M56" s="432"/>
      <c r="N56" s="432"/>
    </row>
    <row r="57" spans="1:14" ht="12.75" customHeight="1">
      <c r="A57" s="178"/>
      <c r="B57" s="178"/>
      <c r="C57" s="178"/>
      <c r="D57" s="432"/>
      <c r="E57" s="432"/>
      <c r="F57" s="432"/>
      <c r="G57" s="432"/>
      <c r="H57" s="432"/>
      <c r="I57" s="432"/>
      <c r="J57" s="432"/>
      <c r="K57" s="432"/>
      <c r="L57" s="432"/>
      <c r="M57" s="432"/>
      <c r="N57" s="432"/>
    </row>
    <row r="58" spans="1:14" ht="12.75" customHeight="1">
      <c r="A58" s="178"/>
      <c r="B58" s="178"/>
      <c r="C58" s="178"/>
      <c r="D58" s="432"/>
      <c r="E58" s="432"/>
      <c r="F58" s="432"/>
      <c r="G58" s="432"/>
      <c r="H58" s="432"/>
      <c r="I58" s="432"/>
      <c r="J58" s="432"/>
      <c r="K58" s="432"/>
      <c r="L58" s="432"/>
      <c r="M58" s="432"/>
      <c r="N58" s="432"/>
    </row>
    <row r="59" spans="1:14" ht="12.75" customHeight="1">
      <c r="A59" s="178"/>
      <c r="B59" s="178"/>
      <c r="C59" s="178"/>
      <c r="D59" s="432"/>
      <c r="E59" s="432"/>
      <c r="F59" s="432"/>
      <c r="G59" s="432"/>
      <c r="H59" s="432"/>
      <c r="I59" s="432"/>
      <c r="J59" s="432"/>
      <c r="K59" s="432"/>
      <c r="L59" s="432"/>
      <c r="M59" s="432"/>
      <c r="N59" s="432"/>
    </row>
    <row r="60" spans="1:14" ht="12.75" customHeight="1">
      <c r="A60" s="178"/>
      <c r="B60" s="178"/>
      <c r="C60" s="178"/>
      <c r="D60" s="432"/>
      <c r="E60" s="432"/>
      <c r="F60" s="432"/>
      <c r="G60" s="432"/>
      <c r="H60" s="432"/>
      <c r="I60" s="432"/>
      <c r="J60" s="432"/>
      <c r="K60" s="432"/>
      <c r="L60" s="432"/>
      <c r="M60" s="432"/>
      <c r="N60" s="432"/>
    </row>
    <row r="61" spans="1:14" ht="6" customHeight="1">
      <c r="A61" s="178"/>
      <c r="B61" s="178"/>
      <c r="C61" s="178"/>
      <c r="D61" s="429"/>
      <c r="E61" s="429"/>
      <c r="F61" s="429"/>
      <c r="G61" s="429"/>
      <c r="H61" s="429"/>
      <c r="I61" s="429"/>
      <c r="J61" s="429"/>
      <c r="K61" s="429"/>
      <c r="L61" s="429"/>
      <c r="M61" s="429"/>
      <c r="N61" s="429"/>
    </row>
    <row r="62" spans="1:14" ht="12.75" customHeight="1">
      <c r="A62" s="178"/>
      <c r="B62" s="178"/>
      <c r="C62" s="178"/>
      <c r="D62" s="428" t="s">
        <v>184</v>
      </c>
      <c r="E62" s="428"/>
      <c r="F62" s="428"/>
      <c r="G62" s="428"/>
      <c r="H62" s="428"/>
      <c r="I62" s="428"/>
      <c r="J62" s="428"/>
      <c r="K62" s="428"/>
      <c r="L62" s="428"/>
      <c r="M62" s="428"/>
      <c r="N62" s="428"/>
    </row>
    <row r="63" spans="1:14" ht="12.75" customHeight="1">
      <c r="A63" s="178"/>
      <c r="B63" s="178"/>
      <c r="C63" s="178"/>
      <c r="D63" s="428"/>
      <c r="E63" s="428"/>
      <c r="F63" s="428"/>
      <c r="G63" s="428"/>
      <c r="H63" s="428"/>
      <c r="I63" s="428"/>
      <c r="J63" s="428"/>
      <c r="K63" s="428"/>
      <c r="L63" s="428"/>
      <c r="M63" s="428"/>
      <c r="N63" s="428"/>
    </row>
    <row r="64" spans="1:14" ht="12.75" customHeight="1">
      <c r="A64" s="178"/>
      <c r="B64" s="178"/>
      <c r="C64" s="178"/>
      <c r="D64" s="428"/>
      <c r="E64" s="428"/>
      <c r="F64" s="428"/>
      <c r="G64" s="428"/>
      <c r="H64" s="428"/>
      <c r="I64" s="428"/>
      <c r="J64" s="428"/>
      <c r="K64" s="428"/>
      <c r="L64" s="428"/>
      <c r="M64" s="428"/>
      <c r="N64" s="428"/>
    </row>
    <row r="65" spans="1:14" ht="12.75" customHeight="1">
      <c r="A65" s="178"/>
      <c r="B65" s="178"/>
      <c r="C65" s="178"/>
      <c r="D65" s="209"/>
      <c r="E65" s="209"/>
      <c r="F65" s="209"/>
      <c r="G65" s="209"/>
      <c r="H65" s="209"/>
      <c r="I65" s="209"/>
      <c r="J65" s="209"/>
      <c r="K65" s="209"/>
      <c r="L65" s="209"/>
      <c r="M65" s="209"/>
      <c r="N65" s="209"/>
    </row>
    <row r="66" spans="1:14" ht="12.75" customHeight="1">
      <c r="A66" s="178"/>
      <c r="B66" s="178"/>
      <c r="C66" s="178"/>
      <c r="D66" s="427" t="s">
        <v>59</v>
      </c>
      <c r="E66" s="427"/>
      <c r="F66" s="427"/>
      <c r="G66" s="167"/>
      <c r="H66" s="167"/>
      <c r="I66" s="167"/>
      <c r="J66" s="167"/>
      <c r="K66" s="167"/>
      <c r="L66" s="167"/>
      <c r="M66" s="167"/>
      <c r="N66" s="167"/>
    </row>
    <row r="67" spans="1:14" ht="12.75" customHeight="1">
      <c r="A67" s="178"/>
      <c r="B67" s="178"/>
      <c r="C67" s="178"/>
      <c r="D67" s="167"/>
      <c r="E67" s="167"/>
      <c r="F67" s="167"/>
      <c r="G67" s="167"/>
      <c r="H67" s="167"/>
      <c r="I67" s="167"/>
      <c r="J67" s="167"/>
      <c r="K67" s="167"/>
      <c r="L67" s="167"/>
      <c r="M67" s="167"/>
      <c r="N67" s="167"/>
    </row>
    <row r="68" spans="1:14" ht="12.75" customHeight="1">
      <c r="A68" s="178"/>
      <c r="B68" s="178"/>
      <c r="C68" s="178"/>
      <c r="D68" s="167"/>
      <c r="E68" s="167"/>
      <c r="F68" s="167"/>
      <c r="G68" s="167"/>
      <c r="H68" s="167"/>
      <c r="I68" s="167"/>
      <c r="J68" s="167"/>
      <c r="K68" s="167"/>
      <c r="L68" s="167"/>
      <c r="M68" s="167"/>
      <c r="N68" s="167"/>
    </row>
    <row r="69" spans="1:14" ht="12.75" customHeight="1">
      <c r="A69" s="178"/>
      <c r="B69" s="178"/>
      <c r="C69" s="178"/>
      <c r="D69" s="167"/>
      <c r="E69" s="167"/>
      <c r="F69" s="167"/>
      <c r="G69" s="167"/>
      <c r="H69" s="167"/>
      <c r="I69" s="167"/>
      <c r="J69" s="167"/>
      <c r="K69" s="167"/>
      <c r="L69" s="167"/>
      <c r="M69" s="167"/>
      <c r="N69" s="167"/>
    </row>
    <row r="70" spans="1:14" ht="12.75" customHeight="1">
      <c r="A70" s="178"/>
      <c r="B70" s="178"/>
      <c r="C70" s="178"/>
      <c r="D70" s="426" t="str">
        <f>B19</f>
        <v>[Unterschrift]</v>
      </c>
      <c r="E70" s="426"/>
      <c r="F70" s="426"/>
      <c r="G70" s="426"/>
      <c r="H70" s="426"/>
      <c r="I70" s="426"/>
      <c r="J70" s="426"/>
      <c r="K70" s="426"/>
      <c r="L70" s="214" t="s">
        <v>127</v>
      </c>
      <c r="M70" s="215">
        <f>Anleitung!C1</f>
        <v>41596</v>
      </c>
      <c r="N70" s="216"/>
    </row>
    <row r="71" ht="12.75" customHeight="1"/>
    <row r="72" spans="4:14" ht="12.75" customHeight="1">
      <c r="D72" s="1" t="s">
        <v>219</v>
      </c>
      <c r="E72" s="1"/>
      <c r="F72"/>
      <c r="G72"/>
      <c r="H72"/>
      <c r="I72"/>
      <c r="J72"/>
      <c r="K72"/>
      <c r="L72"/>
      <c r="M72"/>
      <c r="N72"/>
    </row>
    <row r="73" spans="4:14" ht="12.75" customHeight="1">
      <c r="D73"/>
      <c r="E73"/>
      <c r="F73"/>
      <c r="G73"/>
      <c r="H73"/>
      <c r="I73"/>
      <c r="J73"/>
      <c r="K73" s="248"/>
      <c r="L73"/>
      <c r="M73"/>
      <c r="N73"/>
    </row>
    <row r="74" spans="4:14" ht="12.75" customHeight="1">
      <c r="D74" t="s">
        <v>222</v>
      </c>
      <c r="E74"/>
      <c r="F74"/>
      <c r="G74"/>
      <c r="H74"/>
      <c r="I74"/>
      <c r="J74"/>
      <c r="K74" t="str">
        <f>B15</f>
        <v>[Name Kommune]</v>
      </c>
      <c r="L74"/>
      <c r="M74"/>
      <c r="N74"/>
    </row>
    <row r="75" spans="4:14" ht="12.75" customHeight="1">
      <c r="D75" t="s">
        <v>223</v>
      </c>
      <c r="E75"/>
      <c r="F75"/>
      <c r="G75"/>
      <c r="H75"/>
      <c r="I75"/>
      <c r="J75"/>
      <c r="K75" s="248">
        <f>Allgemeines!F15</f>
        <v>0</v>
      </c>
      <c r="L75"/>
      <c r="M75"/>
      <c r="N75"/>
    </row>
    <row r="76" spans="4:14" ht="12.75" customHeight="1">
      <c r="D76" s="385" t="str">
        <f>D18</f>
        <v>Abschlag kindbezogene Förderung nach BayKiBiG: 16 Abrechnungsmonate 2013/2014, Stichtag 01.09.2013</v>
      </c>
      <c r="E76" s="385"/>
      <c r="F76" s="385"/>
      <c r="G76" s="385"/>
      <c r="H76" s="385"/>
      <c r="I76" s="385"/>
      <c r="J76" s="385"/>
      <c r="K76" s="385"/>
      <c r="L76" s="385"/>
      <c r="M76" s="385"/>
      <c r="N76" s="385"/>
    </row>
    <row r="77" spans="4:14" ht="12.75" customHeight="1">
      <c r="D77" s="385"/>
      <c r="E77" s="385"/>
      <c r="F77" s="385"/>
      <c r="G77" s="385"/>
      <c r="H77" s="385"/>
      <c r="I77" s="385"/>
      <c r="J77" s="385"/>
      <c r="K77" s="385"/>
      <c r="L77" s="385"/>
      <c r="M77" s="385"/>
      <c r="N77" s="385"/>
    </row>
    <row r="78" spans="4:14" ht="12.75" customHeight="1">
      <c r="D78"/>
      <c r="E78"/>
      <c r="F78"/>
      <c r="G78"/>
      <c r="H78"/>
      <c r="I78"/>
      <c r="J78"/>
      <c r="K78"/>
      <c r="L78"/>
      <c r="M78"/>
      <c r="N78"/>
    </row>
    <row r="79" spans="4:14" ht="12.75" customHeight="1">
      <c r="D79"/>
      <c r="E79"/>
      <c r="F79"/>
      <c r="G79"/>
      <c r="H79"/>
      <c r="I79"/>
      <c r="J79"/>
      <c r="K79"/>
      <c r="L79"/>
      <c r="M79"/>
      <c r="N79"/>
    </row>
    <row r="80" spans="4:14" ht="55.5" customHeight="1">
      <c r="D80"/>
      <c r="E80" s="249">
        <f>IF(F81="","","1.")</f>
      </c>
      <c r="F80" s="384"/>
      <c r="G80" s="384"/>
      <c r="H80" s="384"/>
      <c r="I80" s="384"/>
      <c r="J80" s="384"/>
      <c r="K80" s="384"/>
      <c r="L80" s="384"/>
      <c r="M80" s="384"/>
      <c r="N80"/>
    </row>
    <row r="81" spans="4:14" ht="55.5" customHeight="1">
      <c r="D81"/>
      <c r="E81" s="249">
        <f>IF(F81="","","2.")</f>
      </c>
      <c r="F81" s="384"/>
      <c r="G81" s="384"/>
      <c r="H81" s="384"/>
      <c r="I81" s="384"/>
      <c r="J81" s="384"/>
      <c r="K81" s="384"/>
      <c r="L81" s="384"/>
      <c r="M81" s="384"/>
      <c r="N81"/>
    </row>
    <row r="82" spans="4:14" ht="55.5" customHeight="1">
      <c r="D82"/>
      <c r="E82" s="249">
        <f>IF(F82="","","3.")</f>
      </c>
      <c r="F82" s="384"/>
      <c r="G82" s="384"/>
      <c r="H82" s="384"/>
      <c r="I82" s="384"/>
      <c r="J82" s="384"/>
      <c r="K82" s="384"/>
      <c r="L82" s="384"/>
      <c r="M82" s="384"/>
      <c r="N82"/>
    </row>
    <row r="83" spans="4:14" ht="55.5" customHeight="1">
      <c r="D83"/>
      <c r="E83" s="249">
        <f>IF(F83="","","4.")</f>
      </c>
      <c r="F83" s="384"/>
      <c r="G83" s="384"/>
      <c r="H83" s="384"/>
      <c r="I83" s="384"/>
      <c r="J83" s="384"/>
      <c r="K83" s="384"/>
      <c r="L83" s="384"/>
      <c r="M83" s="384"/>
      <c r="N83"/>
    </row>
    <row r="84" spans="4:14" ht="12.75" customHeight="1">
      <c r="D84"/>
      <c r="E84"/>
      <c r="F84"/>
      <c r="G84"/>
      <c r="H84"/>
      <c r="I84"/>
      <c r="J84"/>
      <c r="K84"/>
      <c r="L84"/>
      <c r="M84"/>
      <c r="N84"/>
    </row>
    <row r="85" spans="4:14" ht="12.75" customHeight="1">
      <c r="D85"/>
      <c r="E85"/>
      <c r="F85"/>
      <c r="G85"/>
      <c r="H85"/>
      <c r="I85"/>
      <c r="J85"/>
      <c r="K85"/>
      <c r="L85"/>
      <c r="M85"/>
      <c r="N85"/>
    </row>
    <row r="86" spans="4:14" ht="12.75" customHeight="1">
      <c r="D86"/>
      <c r="E86"/>
      <c r="F86"/>
      <c r="G86"/>
      <c r="H86"/>
      <c r="I86"/>
      <c r="J86"/>
      <c r="K86"/>
      <c r="L86"/>
      <c r="M86"/>
      <c r="N86"/>
    </row>
    <row r="87" spans="4:14" ht="12.75" customHeight="1">
      <c r="D87"/>
      <c r="E87"/>
      <c r="F87"/>
      <c r="G87"/>
      <c r="H87"/>
      <c r="I87"/>
      <c r="J87"/>
      <c r="K87"/>
      <c r="L87"/>
      <c r="M87"/>
      <c r="N87"/>
    </row>
  </sheetData>
  <sheetProtection password="9FF7" sheet="1"/>
  <mergeCells count="46">
    <mergeCell ref="D54:L54"/>
    <mergeCell ref="D49:N50"/>
    <mergeCell ref="J46:L46"/>
    <mergeCell ref="D18:N18"/>
    <mergeCell ref="D45:L45"/>
    <mergeCell ref="D11:I11"/>
    <mergeCell ref="K13:N13"/>
    <mergeCell ref="D43:L43"/>
    <mergeCell ref="D23:N25"/>
    <mergeCell ref="K11:N12"/>
    <mergeCell ref="K1:N2"/>
    <mergeCell ref="D19:E19"/>
    <mergeCell ref="D12:I12"/>
    <mergeCell ref="D9:I10"/>
    <mergeCell ref="A1:B1"/>
    <mergeCell ref="K8:N8"/>
    <mergeCell ref="F19:G19"/>
    <mergeCell ref="I19:N19"/>
    <mergeCell ref="K10:N10"/>
    <mergeCell ref="A13:B13"/>
    <mergeCell ref="K3:N3"/>
    <mergeCell ref="K4:N4"/>
    <mergeCell ref="K6:N6"/>
    <mergeCell ref="J47:L47"/>
    <mergeCell ref="E14:I14"/>
    <mergeCell ref="D21:M21"/>
    <mergeCell ref="D27:N27"/>
    <mergeCell ref="K9:N9"/>
    <mergeCell ref="K14:N17"/>
    <mergeCell ref="D44:L44"/>
    <mergeCell ref="F83:M83"/>
    <mergeCell ref="D76:N77"/>
    <mergeCell ref="F80:M80"/>
    <mergeCell ref="F81:M81"/>
    <mergeCell ref="F82:M82"/>
    <mergeCell ref="D56:N60"/>
    <mergeCell ref="D52:L52"/>
    <mergeCell ref="D53:L53"/>
    <mergeCell ref="D13:I13"/>
    <mergeCell ref="A36:B36"/>
    <mergeCell ref="D70:K70"/>
    <mergeCell ref="D66:F66"/>
    <mergeCell ref="D62:N64"/>
    <mergeCell ref="D61:N61"/>
    <mergeCell ref="D51:N51"/>
    <mergeCell ref="A27:B29"/>
  </mergeCells>
  <conditionalFormatting sqref="E30:J39">
    <cfRule type="cellIs" priority="1" dxfId="2" operator="equal" stopIfTrue="1">
      <formula>0</formula>
    </cfRule>
  </conditionalFormatting>
  <conditionalFormatting sqref="A27:B29 A32:B35">
    <cfRule type="cellIs" priority="2" dxfId="1" operator="equal" stopIfTrue="1">
      <formula>"Bitte Antragsangaben in dieser Datei korrigieren und Begründung auf getrenntem Blatt beifügen."</formula>
    </cfRule>
  </conditionalFormatting>
  <conditionalFormatting sqref="A36:B36">
    <cfRule type="cellIs" priority="3" dxfId="1" operator="equal" stopIfTrue="1">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1"/>
  <rowBreaks count="1" manualBreakCount="1">
    <brk id="70" min="3" max="13" man="1"/>
  </rowBreaks>
</worksheet>
</file>

<file path=xl/worksheets/sheet7.xml><?xml version="1.0" encoding="utf-8"?>
<worksheet xmlns="http://schemas.openxmlformats.org/spreadsheetml/2006/main" xmlns:r="http://schemas.openxmlformats.org/officeDocument/2006/relationships">
  <dimension ref="A1:N75"/>
  <sheetViews>
    <sheetView workbookViewId="0" topLeftCell="A1">
      <selection activeCell="B15" sqref="B15"/>
    </sheetView>
  </sheetViews>
  <sheetFormatPr defaultColWidth="11.421875" defaultRowHeight="12.75"/>
  <cols>
    <col min="1" max="1" width="19.28125" style="139" customWidth="1"/>
    <col min="2" max="2" width="19.140625" style="72" customWidth="1"/>
    <col min="3" max="3" width="4.140625" style="139" customWidth="1"/>
    <col min="4" max="4" width="7.421875" style="72" bestFit="1" customWidth="1"/>
    <col min="5" max="6" width="7.28125" style="72" customWidth="1"/>
    <col min="7" max="7" width="10.140625" style="72" bestFit="1" customWidth="1"/>
    <col min="8" max="8" width="7.28125" style="72" customWidth="1"/>
    <col min="9" max="9" width="7.57421875" style="72" bestFit="1" customWidth="1"/>
    <col min="10" max="10" width="7.421875" style="72" bestFit="1" customWidth="1"/>
    <col min="11" max="11" width="16.28125" style="72" bestFit="1" customWidth="1"/>
    <col min="12" max="12" width="11.7109375" style="72" bestFit="1" customWidth="1"/>
    <col min="13" max="13" width="10.28125" style="72" bestFit="1" customWidth="1"/>
    <col min="14" max="14" width="4.8515625" style="72" bestFit="1" customWidth="1"/>
    <col min="15" max="25" width="11.421875" style="72" customWidth="1"/>
    <col min="26" max="26" width="12.140625" style="72" customWidth="1"/>
    <col min="27" max="27" width="11.57421875" style="72" customWidth="1"/>
    <col min="28" max="16384" width="11.421875" style="72" customWidth="1"/>
  </cols>
  <sheetData>
    <row r="1" spans="1:14" s="138" customFormat="1" ht="15.75">
      <c r="A1" s="447" t="s">
        <v>156</v>
      </c>
      <c r="B1" s="448"/>
      <c r="C1" s="165"/>
      <c r="D1" s="166"/>
      <c r="E1" s="166"/>
      <c r="F1" s="166"/>
      <c r="G1" s="167"/>
      <c r="H1" s="166"/>
      <c r="I1" s="166"/>
      <c r="J1" s="167"/>
      <c r="K1" s="441" t="str">
        <f>B15</f>
        <v>[Name Kommune]</v>
      </c>
      <c r="L1" s="442"/>
      <c r="M1" s="442"/>
      <c r="N1" s="442"/>
    </row>
    <row r="2" spans="1:14" s="138" customFormat="1" ht="12.75">
      <c r="A2" s="170"/>
      <c r="B2" s="171"/>
      <c r="C2" s="165"/>
      <c r="D2" s="166"/>
      <c r="E2" s="166"/>
      <c r="F2" s="166"/>
      <c r="G2" s="166"/>
      <c r="H2" s="166"/>
      <c r="I2" s="166"/>
      <c r="J2" s="167"/>
      <c r="K2" s="442"/>
      <c r="L2" s="442"/>
      <c r="M2" s="442"/>
      <c r="N2" s="442"/>
    </row>
    <row r="3" spans="1:14" s="138" customFormat="1" ht="12.75">
      <c r="A3" s="172" t="s">
        <v>193</v>
      </c>
      <c r="B3" s="173" t="s">
        <v>195</v>
      </c>
      <c r="C3" s="165"/>
      <c r="D3" s="166"/>
      <c r="E3" s="166"/>
      <c r="F3" s="166"/>
      <c r="G3" s="166"/>
      <c r="H3" s="166"/>
      <c r="I3" s="166"/>
      <c r="J3" s="167"/>
      <c r="K3" s="433" t="str">
        <f>B16</f>
        <v>[Straße]</v>
      </c>
      <c r="L3" s="434"/>
      <c r="M3" s="434"/>
      <c r="N3" s="434"/>
    </row>
    <row r="4" spans="1:14" s="138" customFormat="1" ht="12.75">
      <c r="A4" s="217">
        <f>IF(Allgemeines!B23&lt;&gt;"",Allgemeines!B23,"")</f>
      </c>
      <c r="B4" s="175">
        <v>1</v>
      </c>
      <c r="C4" s="165"/>
      <c r="D4" s="166"/>
      <c r="E4" s="166"/>
      <c r="F4" s="166"/>
      <c r="G4" s="166"/>
      <c r="H4" s="166"/>
      <c r="I4" s="166"/>
      <c r="J4" s="167"/>
      <c r="K4" s="433" t="str">
        <f>CONCATENATE(B17," ",B18)</f>
        <v>[PLZ] [Ort]</v>
      </c>
      <c r="L4" s="434"/>
      <c r="M4" s="434"/>
      <c r="N4" s="434"/>
    </row>
    <row r="5" spans="1:14" s="138" customFormat="1" ht="12.75">
      <c r="A5" s="217">
        <f>IF(Allgemeines!B24&lt;&gt;"",Allgemeines!B24,"")</f>
      </c>
      <c r="B5" s="176">
        <v>2</v>
      </c>
      <c r="C5" s="165"/>
      <c r="D5" s="166"/>
      <c r="E5" s="166"/>
      <c r="F5" s="166"/>
      <c r="G5" s="166"/>
      <c r="H5" s="166"/>
      <c r="I5" s="166"/>
      <c r="J5" s="167"/>
      <c r="K5" s="167"/>
      <c r="L5" s="167"/>
      <c r="M5" s="167"/>
      <c r="N5" s="167"/>
    </row>
    <row r="6" spans="1:14" s="138" customFormat="1" ht="12.75">
      <c r="A6" s="217">
        <f>IF(Allgemeines!B25&lt;&gt;"",Allgemeines!B25,"")</f>
      </c>
      <c r="B6" s="176">
        <v>3</v>
      </c>
      <c r="C6" s="165"/>
      <c r="D6" s="166"/>
      <c r="E6" s="166"/>
      <c r="F6" s="166"/>
      <c r="G6" s="166"/>
      <c r="H6" s="166"/>
      <c r="I6" s="166"/>
      <c r="J6" s="167"/>
      <c r="K6" s="435" t="str">
        <f>B24</f>
        <v>[Bescheiddatum]</v>
      </c>
      <c r="L6" s="436"/>
      <c r="M6" s="436"/>
      <c r="N6" s="436"/>
    </row>
    <row r="7" spans="1:14" s="138" customFormat="1" ht="12.75">
      <c r="A7" s="217">
        <f>IF(Allgemeines!B26&lt;&gt;"",Allgemeines!B26,"")</f>
      </c>
      <c r="B7" s="176">
        <v>4</v>
      </c>
      <c r="C7" s="165"/>
      <c r="D7" s="166"/>
      <c r="E7" s="166"/>
      <c r="F7" s="166"/>
      <c r="G7" s="166"/>
      <c r="H7" s="166"/>
      <c r="I7" s="166"/>
      <c r="J7" s="167"/>
      <c r="K7" s="177"/>
      <c r="L7" s="177"/>
      <c r="M7" s="177"/>
      <c r="N7" s="177"/>
    </row>
    <row r="8" spans="1:14" s="138" customFormat="1" ht="12.75">
      <c r="A8" s="217">
        <f>IF(Allgemeines!B27&lt;&gt;"",Allgemeines!B27,"")</f>
      </c>
      <c r="B8" s="176">
        <v>5</v>
      </c>
      <c r="C8" s="165"/>
      <c r="D8" s="167"/>
      <c r="E8" s="166"/>
      <c r="F8" s="166"/>
      <c r="G8" s="166"/>
      <c r="H8" s="166"/>
      <c r="I8" s="166"/>
      <c r="J8" s="167"/>
      <c r="K8" s="445" t="s">
        <v>80</v>
      </c>
      <c r="L8" s="445"/>
      <c r="M8" s="445"/>
      <c r="N8" s="445"/>
    </row>
    <row r="9" spans="1:14" ht="12.75">
      <c r="A9" s="217">
        <f>IF(Allgemeines!B28&lt;&gt;"",Allgemeines!B28,"")</f>
      </c>
      <c r="B9" s="176">
        <v>6</v>
      </c>
      <c r="C9" s="178"/>
      <c r="D9" s="444" t="str">
        <f>IF(K1&lt;&gt;0,CONCATENATE(K1," - ",K3," - ",K4),"")</f>
        <v>[Name Kommune] - [Straße] - [PLZ] [Ort]</v>
      </c>
      <c r="E9" s="445"/>
      <c r="F9" s="445"/>
      <c r="G9" s="445"/>
      <c r="H9" s="445"/>
      <c r="I9" s="445"/>
      <c r="J9" s="167"/>
      <c r="K9" s="433" t="str">
        <f>B20</f>
        <v>[Rückfragen]</v>
      </c>
      <c r="L9" s="433"/>
      <c r="M9" s="433"/>
      <c r="N9" s="433"/>
    </row>
    <row r="10" spans="1:14" ht="12.75">
      <c r="A10" s="217">
        <f>IF(Allgemeines!B29&lt;&gt;"",Allgemeines!B29,"")</f>
      </c>
      <c r="B10" s="176">
        <v>7</v>
      </c>
      <c r="C10" s="178"/>
      <c r="D10" s="446"/>
      <c r="E10" s="446"/>
      <c r="F10" s="446"/>
      <c r="G10" s="446"/>
      <c r="H10" s="446"/>
      <c r="I10" s="446"/>
      <c r="J10" s="167"/>
      <c r="K10" s="434" t="str">
        <f>CONCATENATE("Tel. ",B21,", Fax ",B22)</f>
        <v>Tel. [Tel.], Fax [Fax]</v>
      </c>
      <c r="L10" s="434"/>
      <c r="M10" s="434"/>
      <c r="N10" s="434"/>
    </row>
    <row r="11" spans="1:14" ht="12.75">
      <c r="A11" s="217">
        <f>IF(Allgemeines!B30&lt;&gt;"",Allgemeines!B30,"")</f>
      </c>
      <c r="B11" s="176">
        <v>8</v>
      </c>
      <c r="C11" s="178"/>
      <c r="D11" s="458">
        <f>Allgemeines!B3</f>
        <v>0</v>
      </c>
      <c r="E11" s="459"/>
      <c r="F11" s="459"/>
      <c r="G11" s="459"/>
      <c r="H11" s="459"/>
      <c r="I11" s="459"/>
      <c r="J11" s="167"/>
      <c r="K11" s="436" t="str">
        <f>CONCATENATE("E-Mail ",B23)</f>
        <v>E-Mail [E-Mail]</v>
      </c>
      <c r="L11" s="436"/>
      <c r="M11" s="436"/>
      <c r="N11" s="436"/>
    </row>
    <row r="12" spans="1:14" ht="12.75">
      <c r="A12" s="217">
        <f>IF(Allgemeines!B31&lt;&gt;"",Allgemeines!B31,"")</f>
      </c>
      <c r="B12" s="179">
        <v>9</v>
      </c>
      <c r="C12" s="178"/>
      <c r="D12" s="424">
        <f>Allgemeines!B7</f>
        <v>0</v>
      </c>
      <c r="E12" s="424"/>
      <c r="F12" s="424"/>
      <c r="G12" s="424"/>
      <c r="H12" s="424"/>
      <c r="I12" s="424"/>
      <c r="J12" s="167"/>
      <c r="K12" s="436"/>
      <c r="L12" s="436"/>
      <c r="M12" s="436"/>
      <c r="N12" s="436"/>
    </row>
    <row r="13" spans="1:14" ht="12.75">
      <c r="A13" s="451" t="s">
        <v>194</v>
      </c>
      <c r="B13" s="452"/>
      <c r="C13" s="178"/>
      <c r="D13" s="424">
        <f>Allgemeines!B4</f>
        <v>0</v>
      </c>
      <c r="E13" s="424"/>
      <c r="F13" s="424"/>
      <c r="G13" s="424"/>
      <c r="H13" s="424"/>
      <c r="I13" s="424"/>
      <c r="J13" s="167"/>
      <c r="K13" s="460" t="s">
        <v>154</v>
      </c>
      <c r="L13" s="460"/>
      <c r="M13" s="460"/>
      <c r="N13" s="460"/>
    </row>
    <row r="14" spans="1:14" ht="12.75">
      <c r="A14" s="180" t="s">
        <v>196</v>
      </c>
      <c r="B14" s="164">
        <v>1</v>
      </c>
      <c r="C14" s="178"/>
      <c r="D14" s="181">
        <f>Allgemeines!B5</f>
        <v>0</v>
      </c>
      <c r="E14" s="424">
        <f>Allgemeines!B6</f>
        <v>0</v>
      </c>
      <c r="F14" s="426"/>
      <c r="G14" s="426"/>
      <c r="H14" s="426"/>
      <c r="I14" s="426"/>
      <c r="J14" s="167"/>
      <c r="K14" s="439" t="str">
        <f>CONCATENATE(Allgemeines!F3,", ",Allgemeines!F4,", ",Allgemeines!F5," ",Allgemeines!F6,", EinrNr: ",Allgemeines!F8)</f>
        <v>, ,  , EinrNr: </v>
      </c>
      <c r="L14" s="439"/>
      <c r="M14" s="439"/>
      <c r="N14" s="262"/>
    </row>
    <row r="15" spans="1:14" ht="12.75">
      <c r="A15" s="182" t="s">
        <v>25</v>
      </c>
      <c r="B15" s="247" t="str">
        <f>Bescheid!B15</f>
        <v>[Name Kommune]</v>
      </c>
      <c r="C15" s="178"/>
      <c r="D15" s="166"/>
      <c r="E15" s="166"/>
      <c r="F15" s="166"/>
      <c r="G15" s="166"/>
      <c r="H15" s="166"/>
      <c r="I15" s="166"/>
      <c r="J15" s="167"/>
      <c r="K15" s="439"/>
      <c r="L15" s="439"/>
      <c r="M15" s="439"/>
      <c r="N15" s="262"/>
    </row>
    <row r="16" spans="1:14" ht="12.75">
      <c r="A16" s="182" t="s">
        <v>38</v>
      </c>
      <c r="B16" s="247" t="str">
        <f>Bescheid!B16</f>
        <v>[Straße]</v>
      </c>
      <c r="C16" s="178"/>
      <c r="D16" s="166"/>
      <c r="E16" s="166"/>
      <c r="F16" s="166"/>
      <c r="G16" s="166"/>
      <c r="H16" s="166"/>
      <c r="I16" s="166"/>
      <c r="J16" s="167"/>
      <c r="K16" s="439"/>
      <c r="L16" s="439"/>
      <c r="M16" s="439"/>
      <c r="N16" s="262"/>
    </row>
    <row r="17" spans="1:14" ht="12.75">
      <c r="A17" s="174" t="s">
        <v>21</v>
      </c>
      <c r="B17" s="247" t="str">
        <f>Bescheid!B17</f>
        <v>[PLZ]</v>
      </c>
      <c r="C17" s="178"/>
      <c r="D17" s="474" t="str">
        <f>CONCATENATE("Abschlag für Betriebskostenförderung nach der Richtlinie zur Förderung der Betriebskosten von Plätzen für Kinder unter drei Jahren in Kindertageseinrichtungen und in Tagespflege vom 28. Oktober 2009 (Bundesmittel); 
",Allgemeines!F14," Abrechnungsmonate ",Allgemeines!F13,", Stichtag ",Allgemeines!F12)</f>
        <v>Abschlag für Betriebskostenförderung nach der Richtlinie zur Förderung der Betriebskosten von Plätzen für Kinder unter drei Jahren in Kindertageseinrichtungen und in Tagespflege vom 28. Oktober 2009 (Bundesmittel); 
16 Abrechnungsmonate 2013/2014, Stichtag 01.09.2013</v>
      </c>
      <c r="E17" s="306"/>
      <c r="F17" s="306"/>
      <c r="G17" s="306"/>
      <c r="H17" s="306"/>
      <c r="I17" s="306"/>
      <c r="J17" s="306"/>
      <c r="K17" s="306"/>
      <c r="L17" s="306"/>
      <c r="M17" s="306"/>
      <c r="N17" s="262"/>
    </row>
    <row r="18" spans="1:14" ht="12.75" customHeight="1">
      <c r="A18" s="174" t="s">
        <v>22</v>
      </c>
      <c r="B18" s="247" t="str">
        <f>Bescheid!B18</f>
        <v>[Ort]</v>
      </c>
      <c r="C18" s="178"/>
      <c r="D18" s="306"/>
      <c r="E18" s="306"/>
      <c r="F18" s="306"/>
      <c r="G18" s="306"/>
      <c r="H18" s="306"/>
      <c r="I18" s="306"/>
      <c r="J18" s="306"/>
      <c r="K18" s="306"/>
      <c r="L18" s="306"/>
      <c r="M18" s="306"/>
      <c r="N18" s="263"/>
    </row>
    <row r="19" spans="1:14" ht="12.75">
      <c r="A19" s="174" t="s">
        <v>159</v>
      </c>
      <c r="B19" s="247" t="str">
        <f>Bescheid!B19</f>
        <v>[Unterschrift]</v>
      </c>
      <c r="C19" s="178"/>
      <c r="D19" s="306"/>
      <c r="E19" s="306"/>
      <c r="F19" s="306"/>
      <c r="G19" s="306"/>
      <c r="H19" s="306"/>
      <c r="I19" s="306"/>
      <c r="J19" s="306"/>
      <c r="K19" s="306"/>
      <c r="L19" s="306"/>
      <c r="M19" s="306"/>
      <c r="N19" s="263"/>
    </row>
    <row r="20" spans="1:14" ht="12.75">
      <c r="A20" s="174" t="s">
        <v>39</v>
      </c>
      <c r="B20" s="247" t="str">
        <f>Bescheid!B20</f>
        <v>[Rückfragen]</v>
      </c>
      <c r="C20" s="178"/>
      <c r="D20" s="166"/>
      <c r="E20" s="166"/>
      <c r="F20" s="184"/>
      <c r="G20" s="166"/>
      <c r="H20" s="166"/>
      <c r="I20" s="166"/>
      <c r="J20" s="166"/>
      <c r="K20" s="166"/>
      <c r="L20" s="167"/>
      <c r="M20" s="167"/>
      <c r="N20" s="167"/>
    </row>
    <row r="21" spans="1:14" ht="12.75">
      <c r="A21" s="174" t="s">
        <v>40</v>
      </c>
      <c r="B21" s="247" t="str">
        <f>Bescheid!B21</f>
        <v>[Tel.]</v>
      </c>
      <c r="C21" s="178"/>
      <c r="D21" s="438" t="s">
        <v>56</v>
      </c>
      <c r="E21" s="427"/>
      <c r="F21" s="427"/>
      <c r="G21" s="427"/>
      <c r="H21" s="427"/>
      <c r="I21" s="427"/>
      <c r="J21" s="427"/>
      <c r="K21" s="427"/>
      <c r="L21" s="427"/>
      <c r="M21" s="427"/>
      <c r="N21" s="167"/>
    </row>
    <row r="22" spans="1:14" ht="12.75">
      <c r="A22" s="185" t="s">
        <v>41</v>
      </c>
      <c r="B22" s="247" t="str">
        <f>Bescheid!B22</f>
        <v>[Fax]</v>
      </c>
      <c r="C22" s="178"/>
      <c r="D22" s="166"/>
      <c r="E22" s="166"/>
      <c r="F22" s="166"/>
      <c r="G22" s="166"/>
      <c r="H22" s="166"/>
      <c r="I22" s="166"/>
      <c r="J22" s="166"/>
      <c r="K22" s="166"/>
      <c r="L22" s="167"/>
      <c r="M22" s="167"/>
      <c r="N22" s="167"/>
    </row>
    <row r="23" spans="1:14" ht="12.75">
      <c r="A23" s="186" t="s">
        <v>42</v>
      </c>
      <c r="B23" s="247" t="str">
        <f>Bescheid!B23</f>
        <v>[E-Mail]</v>
      </c>
      <c r="C23" s="178"/>
      <c r="D23" s="474" t="s">
        <v>231</v>
      </c>
      <c r="E23" s="436"/>
      <c r="F23" s="436"/>
      <c r="G23" s="436"/>
      <c r="H23" s="436"/>
      <c r="I23" s="436"/>
      <c r="J23" s="436"/>
      <c r="K23" s="436"/>
      <c r="L23" s="436"/>
      <c r="M23" s="436"/>
      <c r="N23" s="436"/>
    </row>
    <row r="24" spans="1:14" ht="12.75">
      <c r="A24" s="186" t="s">
        <v>149</v>
      </c>
      <c r="B24" s="247" t="str">
        <f>Bescheid!B24</f>
        <v>[Bescheiddatum]</v>
      </c>
      <c r="C24" s="178"/>
      <c r="D24" s="436"/>
      <c r="E24" s="436"/>
      <c r="F24" s="436"/>
      <c r="G24" s="436"/>
      <c r="H24" s="436"/>
      <c r="I24" s="436"/>
      <c r="J24" s="436"/>
      <c r="K24" s="436"/>
      <c r="L24" s="436"/>
      <c r="M24" s="436"/>
      <c r="N24" s="436"/>
    </row>
    <row r="25" spans="1:14" ht="12.75">
      <c r="A25" s="187"/>
      <c r="B25" s="163"/>
      <c r="C25" s="178"/>
      <c r="D25" s="436"/>
      <c r="E25" s="436"/>
      <c r="F25" s="436"/>
      <c r="G25" s="436"/>
      <c r="H25" s="436"/>
      <c r="I25" s="436"/>
      <c r="J25" s="436"/>
      <c r="K25" s="436"/>
      <c r="L25" s="436"/>
      <c r="M25" s="436"/>
      <c r="N25" s="436"/>
    </row>
    <row r="26" spans="1:14" ht="12.75">
      <c r="A26" s="170"/>
      <c r="B26" s="170"/>
      <c r="C26" s="178"/>
      <c r="D26" s="168"/>
      <c r="E26" s="168"/>
      <c r="F26" s="168"/>
      <c r="G26" s="168"/>
      <c r="H26" s="168"/>
      <c r="I26" s="168"/>
      <c r="J26" s="168"/>
      <c r="K26" s="168"/>
      <c r="L26" s="167"/>
      <c r="M26" s="167"/>
      <c r="N26" s="167"/>
    </row>
    <row r="27" spans="1:14" ht="12.75">
      <c r="A27" s="430"/>
      <c r="B27" s="431"/>
      <c r="C27" s="178"/>
      <c r="D27" s="468" t="s">
        <v>230</v>
      </c>
      <c r="E27" s="468"/>
      <c r="F27" s="468"/>
      <c r="G27" s="468"/>
      <c r="H27" s="468"/>
      <c r="I27" s="468"/>
      <c r="J27" s="468"/>
      <c r="K27" s="468"/>
      <c r="L27" s="468"/>
      <c r="M27" s="468"/>
      <c r="N27" s="94"/>
    </row>
    <row r="28" spans="1:13" ht="12.75">
      <c r="A28" s="431"/>
      <c r="B28" s="431"/>
      <c r="C28" s="178"/>
      <c r="D28" s="259" t="str">
        <f>Fördertabellen!A6</f>
        <v>&gt;1-2 Std.</v>
      </c>
      <c r="E28" s="259" t="str">
        <f>Fördertabellen!A7</f>
        <v>&gt;2-3 Std.</v>
      </c>
      <c r="F28" s="259" t="str">
        <f>Fördertabellen!A8</f>
        <v>&gt;3-4 Std.</v>
      </c>
      <c r="G28" s="259" t="str">
        <f>Fördertabellen!A9</f>
        <v>&gt;4-5 Std.</v>
      </c>
      <c r="H28" s="259" t="str">
        <f>Fördertabellen!A10</f>
        <v>&gt;5-6 Std.</v>
      </c>
      <c r="I28" s="259" t="str">
        <f>Fördertabellen!A11</f>
        <v>&gt;6-7 Std.</v>
      </c>
      <c r="J28" s="259" t="str">
        <f>Fördertabellen!A12</f>
        <v>&gt;7-8 Std.</v>
      </c>
      <c r="K28" s="259" t="str">
        <f>Fördertabellen!A13</f>
        <v>&gt;8-9 Std.</v>
      </c>
      <c r="L28" s="259" t="str">
        <f>Fördertabellen!A14</f>
        <v>&gt;9 Std.</v>
      </c>
      <c r="M28" s="259" t="s">
        <v>57</v>
      </c>
    </row>
    <row r="29" spans="1:13" ht="12.75">
      <c r="A29" s="431"/>
      <c r="B29" s="431"/>
      <c r="C29" s="178"/>
      <c r="D29" s="260">
        <f>IF($B$14=1,'Kinder Zuschuss'!AH5,0)+IF($B$14=2,'Kinder Zuschuss'!AI5,0)+IF($B$14=3,'Kinder Zuschuss'!AJ5,0)+IF($B$14=4,'Kinder Zuschuss'!AK5,0)+IF($B$14=5,'Kinder Zuschuss'!AL5,0)+IF($B$14=6,'Kinder Zuschuss'!AM5,0)+IF($B$14=7,'Kinder Zuschuss'!AN5,0)+IF($B$14=8,'Kinder Zuschuss'!AO5,0)+IF($B$14=9,'Kinder Zuschuss'!AP5,0)</f>
        <v>0</v>
      </c>
      <c r="E29" s="260">
        <f>IF($B$14=1,'Kinder Zuschuss'!AH6,0)+IF($B$14=2,'Kinder Zuschuss'!AI6,0)+IF($B$14=3,'Kinder Zuschuss'!AJ6,0)+IF($B$14=4,'Kinder Zuschuss'!AK6,0)+IF($B$14=5,'Kinder Zuschuss'!AL6,0)+IF($B$14=6,'Kinder Zuschuss'!AM6,0)+IF($B$14=7,'Kinder Zuschuss'!AN6,0)+IF($B$14=8,'Kinder Zuschuss'!AO6,0)+IF($B$14=9,'Kinder Zuschuss'!AP6,0)</f>
        <v>0</v>
      </c>
      <c r="F29" s="260">
        <f>IF($B$14=1,'Kinder Zuschuss'!AH7,0)+IF($B$14=2,'Kinder Zuschuss'!AI7,0)+IF($B$14=3,'Kinder Zuschuss'!AJ7,0)+IF($B$14=4,'Kinder Zuschuss'!AK7,0)+IF($B$14=5,'Kinder Zuschuss'!AL7,0)+IF($B$14=6,'Kinder Zuschuss'!AM7,0)+IF($B$14=7,'Kinder Zuschuss'!AN7,0)+IF($B$14=8,'Kinder Zuschuss'!AO7,0)+IF($B$14=9,'Kinder Zuschuss'!AP7,0)</f>
        <v>0</v>
      </c>
      <c r="G29" s="260">
        <f>IF($B$14=1,'Kinder Zuschuss'!AH8,0)+IF($B$14=2,'Kinder Zuschuss'!AI8,0)+IF($B$14=3,'Kinder Zuschuss'!AJ8,0)+IF($B$14=4,'Kinder Zuschuss'!AK8,0)+IF($B$14=5,'Kinder Zuschuss'!AL8,0)+IF($B$14=6,'Kinder Zuschuss'!AM8,0)+IF($B$14=7,'Kinder Zuschuss'!AN8,0)+IF($B$14=8,'Kinder Zuschuss'!AO8,0)+IF($B$14=9,'Kinder Zuschuss'!AP8,0)</f>
        <v>0</v>
      </c>
      <c r="H29" s="260">
        <f>IF($B$14=1,'Kinder Zuschuss'!AH9,0)+IF($B$14=2,'Kinder Zuschuss'!AI9,0)+IF($B$14=3,'Kinder Zuschuss'!AJ9,0)+IF($B$14=4,'Kinder Zuschuss'!AK9,0)+IF($B$14=5,'Kinder Zuschuss'!AL9,0)+IF($B$14=6,'Kinder Zuschuss'!AM9,0)+IF($B$14=7,'Kinder Zuschuss'!AN9,0)+IF($B$14=8,'Kinder Zuschuss'!AO9,0)+IF($B$14=9,'Kinder Zuschuss'!AP9,0)</f>
        <v>0</v>
      </c>
      <c r="I29" s="260">
        <f>IF($B$14=1,'Kinder Zuschuss'!AH10,0)+IF($B$14=2,'Kinder Zuschuss'!AI10,0)+IF($B$14=3,'Kinder Zuschuss'!AJ10,0)+IF($B$14=4,'Kinder Zuschuss'!AK10,0)+IF($B$14=5,'Kinder Zuschuss'!AL10,0)+IF($B$14=6,'Kinder Zuschuss'!AM10,0)+IF($B$14=7,'Kinder Zuschuss'!AN10,0)+IF($B$14=8,'Kinder Zuschuss'!AO10,0)+IF($B$14=9,'Kinder Zuschuss'!AP10,0)</f>
        <v>0</v>
      </c>
      <c r="J29" s="260">
        <f>IF($B$14=1,'Kinder Zuschuss'!AH11,0)+IF($B$14=2,'Kinder Zuschuss'!AI11,0)+IF($B$14=3,'Kinder Zuschuss'!AJ11,0)+IF($B$14=4,'Kinder Zuschuss'!AK11,0)+IF($B$14=5,'Kinder Zuschuss'!AL11,0)+IF($B$14=6,'Kinder Zuschuss'!AM11,0)+IF($B$14=7,'Kinder Zuschuss'!AN11,0)+IF($B$14=8,'Kinder Zuschuss'!AO11,0)+IF($B$14=9,'Kinder Zuschuss'!AP11,0)</f>
        <v>0</v>
      </c>
      <c r="K29" s="260">
        <f>IF($B$14=1,'Kinder Zuschuss'!AH12,0)+IF($B$14=2,'Kinder Zuschuss'!AI12,0)+IF($B$14=3,'Kinder Zuschuss'!AJ12,0)+IF($B$14=4,'Kinder Zuschuss'!AK12,0)+IF($B$14=5,'Kinder Zuschuss'!AL12,0)+IF($B$14=6,'Kinder Zuschuss'!AM12,0)+IF($B$14=7,'Kinder Zuschuss'!AN12,0)+IF($B$14=8,'Kinder Zuschuss'!AO12,0)+IF($B$14=9,'Kinder Zuschuss'!AP12,0)</f>
        <v>0</v>
      </c>
      <c r="L29" s="260">
        <f>IF($B$14=1,'Kinder Zuschuss'!AH13,0)+IF($B$14=2,'Kinder Zuschuss'!AI13,0)+IF($B$14=3,'Kinder Zuschuss'!AJ13,0)+IF($B$14=4,'Kinder Zuschuss'!AK13,0)+IF($B$14=5,'Kinder Zuschuss'!AL13,0)+IF($B$14=6,'Kinder Zuschuss'!AM13,0)+IF($B$14=7,'Kinder Zuschuss'!AN13,0)+IF($B$14=8,'Kinder Zuschuss'!AO13,0)+IF($B$14=9,'Kinder Zuschuss'!AP13,0)</f>
        <v>0</v>
      </c>
      <c r="M29" s="260">
        <f>SUM(D29:L29)</f>
        <v>0</v>
      </c>
    </row>
    <row r="30" spans="1:14" ht="12.75">
      <c r="A30" s="463" t="s">
        <v>225</v>
      </c>
      <c r="B30" s="463"/>
      <c r="C30" s="178"/>
      <c r="D30" s="469" t="str">
        <f>CONCATENATE("Daraus ergibt sich folgende Summe der Buchungszeitfaktoren: ",TEXT(B32,"#.##0,00"))</f>
        <v>Daraus ergibt sich folgende Summe der Buchungszeitfaktoren: 0,00</v>
      </c>
      <c r="E30" s="469"/>
      <c r="F30" s="469"/>
      <c r="G30" s="469"/>
      <c r="H30" s="469"/>
      <c r="I30" s="469"/>
      <c r="J30" s="469"/>
      <c r="K30" s="469"/>
      <c r="L30" s="469"/>
      <c r="M30" s="469"/>
      <c r="N30" s="140"/>
    </row>
    <row r="31" spans="1:13" ht="12.75">
      <c r="A31" t="s">
        <v>226</v>
      </c>
      <c r="B31" s="250">
        <v>0.5</v>
      </c>
      <c r="C31" s="178"/>
      <c r="D31" s="200"/>
      <c r="E31" s="200"/>
      <c r="F31" s="201"/>
      <c r="G31" s="201"/>
      <c r="H31" s="201"/>
      <c r="I31" s="201"/>
      <c r="J31" s="201"/>
      <c r="K31" s="202"/>
      <c r="L31" s="94"/>
      <c r="M31" s="94"/>
    </row>
    <row r="32" spans="1:14" ht="12.75">
      <c r="A32" s="464" t="s">
        <v>229</v>
      </c>
      <c r="B32" s="466">
        <f>VLOOKUP("Insg.",'Kinder Zuschuss'!AG17:AP17,Bescheid_Bundesmittel!B14+1)</f>
        <v>0</v>
      </c>
      <c r="C32" s="178"/>
      <c r="D32" s="475" t="str">
        <f>CONCATENATE("Bei einem Basiswert von ",Allgemeines!F9,"0 Euro und einem Ausbaufaktor von ",B31," ist ein Gesamtzuschuss zu erwarten in Höhe von")</f>
        <v>Bei einem Basiswert von 929,260 Euro und einem Ausbaufaktor von 0,5 ist ein Gesamtzuschuss zu erwarten in Höhe von</v>
      </c>
      <c r="E32" s="475"/>
      <c r="F32" s="475"/>
      <c r="G32" s="475"/>
      <c r="H32" s="475"/>
      <c r="I32" s="475"/>
      <c r="J32" s="475"/>
      <c r="K32" s="475"/>
      <c r="L32" s="475"/>
      <c r="M32" s="471">
        <f>B35</f>
        <v>0</v>
      </c>
      <c r="N32" s="473" t="s">
        <v>58</v>
      </c>
    </row>
    <row r="33" spans="1:14" ht="12.75">
      <c r="A33" s="465"/>
      <c r="B33" s="467"/>
      <c r="C33" s="178"/>
      <c r="D33" s="476"/>
      <c r="E33" s="476"/>
      <c r="F33" s="476"/>
      <c r="G33" s="476"/>
      <c r="H33" s="476"/>
      <c r="I33" s="476"/>
      <c r="J33" s="476"/>
      <c r="K33" s="476"/>
      <c r="L33" s="476"/>
      <c r="M33" s="472"/>
      <c r="N33" s="473"/>
    </row>
    <row r="34" spans="1:14" ht="12.75">
      <c r="A34" s="465"/>
      <c r="B34" s="467"/>
      <c r="C34" s="178"/>
      <c r="D34" s="456" t="s">
        <v>152</v>
      </c>
      <c r="E34" s="457"/>
      <c r="F34" s="457"/>
      <c r="G34" s="457"/>
      <c r="H34" s="457"/>
      <c r="I34" s="457"/>
      <c r="J34" s="457"/>
      <c r="K34" s="457"/>
      <c r="L34" s="457"/>
      <c r="M34" s="208">
        <f>M32*0.96</f>
        <v>0</v>
      </c>
      <c r="N34" s="261" t="s">
        <v>58</v>
      </c>
    </row>
    <row r="35" spans="1:14" ht="12.75">
      <c r="A35" t="s">
        <v>227</v>
      </c>
      <c r="B35" s="251">
        <f>ROUND(B32*Allgemeines!F9*B31,2)</f>
        <v>0</v>
      </c>
      <c r="C35" s="178"/>
      <c r="D35" s="203"/>
      <c r="E35" s="210" t="s">
        <v>174</v>
      </c>
      <c r="F35" s="167">
        <f>B39</f>
        <v>1</v>
      </c>
      <c r="G35" s="167" t="str">
        <f>IF(F35&lt;2,"Rate über","Raten über")</f>
        <v>Rate über</v>
      </c>
      <c r="H35" s="167"/>
      <c r="I35" s="211">
        <f>IF(B39&gt;0,B40,0)</f>
        <v>0.31</v>
      </c>
      <c r="J35" s="427" t="s">
        <v>179</v>
      </c>
      <c r="K35" s="427"/>
      <c r="L35" s="427"/>
      <c r="M35" s="204">
        <f>M32*0.96*I35</f>
        <v>0</v>
      </c>
      <c r="N35" s="209" t="s">
        <v>58</v>
      </c>
    </row>
    <row r="36" spans="1:14" ht="12.75">
      <c r="A36" s="72"/>
      <c r="C36" s="178"/>
      <c r="D36" s="205"/>
      <c r="E36" s="212" t="s">
        <v>175</v>
      </c>
      <c r="F36" s="206">
        <f>B41</f>
        <v>3</v>
      </c>
      <c r="G36" s="206" t="str">
        <f>IF(F36&lt;2,"Rate über","Raten über")</f>
        <v>Raten über</v>
      </c>
      <c r="H36" s="206"/>
      <c r="I36" s="213">
        <f>IF(B41&gt;0,B42,0)</f>
        <v>0.23</v>
      </c>
      <c r="J36" s="437" t="s">
        <v>179</v>
      </c>
      <c r="K36" s="437"/>
      <c r="L36" s="437"/>
      <c r="M36" s="207">
        <f>M32*0.96*I36</f>
        <v>0</v>
      </c>
      <c r="N36" s="167" t="s">
        <v>58</v>
      </c>
    </row>
    <row r="37" spans="1:14" ht="12.75">
      <c r="A37" s="72"/>
      <c r="C37" s="178"/>
      <c r="D37" s="167"/>
      <c r="E37" s="167"/>
      <c r="F37" s="167"/>
      <c r="G37" s="167"/>
      <c r="H37" s="167"/>
      <c r="I37" s="167"/>
      <c r="J37" s="167"/>
      <c r="K37" s="167"/>
      <c r="L37" s="167"/>
      <c r="M37" s="167"/>
      <c r="N37" s="261"/>
    </row>
    <row r="38" spans="1:13" ht="12.75" customHeight="1">
      <c r="A38" s="72"/>
      <c r="C38" s="178"/>
      <c r="D38" s="453" t="s">
        <v>153</v>
      </c>
      <c r="E38" s="453"/>
      <c r="F38" s="453"/>
      <c r="G38" s="453"/>
      <c r="H38" s="453"/>
      <c r="I38" s="453"/>
      <c r="J38" s="453"/>
      <c r="K38" s="453"/>
      <c r="L38" s="453"/>
      <c r="M38" s="453"/>
    </row>
    <row r="39" spans="1:14" ht="12.75">
      <c r="A39" s="165" t="s">
        <v>176</v>
      </c>
      <c r="B39" s="148">
        <v>1</v>
      </c>
      <c r="C39" s="178"/>
      <c r="D39" s="453"/>
      <c r="E39" s="453"/>
      <c r="F39" s="453"/>
      <c r="G39" s="453"/>
      <c r="H39" s="453"/>
      <c r="I39" s="453"/>
      <c r="J39" s="453"/>
      <c r="K39" s="453"/>
      <c r="L39" s="453"/>
      <c r="M39" s="453"/>
      <c r="N39" s="94"/>
    </row>
    <row r="40" spans="1:13" ht="12.75">
      <c r="A40" s="197" t="s">
        <v>180</v>
      </c>
      <c r="B40" s="149">
        <v>0.31</v>
      </c>
      <c r="C40" s="178"/>
      <c r="D40" s="257"/>
      <c r="E40" s="257"/>
      <c r="F40" s="257"/>
      <c r="G40" s="257"/>
      <c r="H40" s="257"/>
      <c r="I40" s="257"/>
      <c r="J40" s="257"/>
      <c r="K40" s="257"/>
      <c r="L40" s="257"/>
      <c r="M40" s="257"/>
    </row>
    <row r="41" spans="1:13" ht="12.75" customHeight="1">
      <c r="A41" s="197" t="s">
        <v>177</v>
      </c>
      <c r="B41" s="150">
        <v>3</v>
      </c>
      <c r="C41" s="177"/>
      <c r="D41" s="429" t="s">
        <v>232</v>
      </c>
      <c r="E41" s="429"/>
      <c r="F41" s="429"/>
      <c r="G41" s="429"/>
      <c r="H41" s="429"/>
      <c r="I41" s="429"/>
      <c r="J41" s="429"/>
      <c r="K41" s="429"/>
      <c r="L41" s="429"/>
      <c r="M41" s="429"/>
    </row>
    <row r="42" spans="1:13" ht="12.75">
      <c r="A42" s="197" t="s">
        <v>180</v>
      </c>
      <c r="B42" s="149">
        <v>0.23</v>
      </c>
      <c r="C42" s="177"/>
      <c r="D42" s="429"/>
      <c r="E42" s="429"/>
      <c r="F42" s="429"/>
      <c r="G42" s="429"/>
      <c r="H42" s="429"/>
      <c r="I42" s="429"/>
      <c r="J42" s="429"/>
      <c r="K42" s="429"/>
      <c r="L42" s="429"/>
      <c r="M42" s="429"/>
    </row>
    <row r="43" spans="1:13" ht="12.75">
      <c r="A43" s="197" t="s">
        <v>178</v>
      </c>
      <c r="B43" s="198">
        <f>(B39*B40)+(B41*B42)</f>
        <v>1</v>
      </c>
      <c r="C43" s="177"/>
      <c r="D43" s="429"/>
      <c r="E43" s="429"/>
      <c r="F43" s="429"/>
      <c r="G43" s="429"/>
      <c r="H43" s="429"/>
      <c r="I43" s="429"/>
      <c r="J43" s="429"/>
      <c r="K43" s="429"/>
      <c r="L43" s="429"/>
      <c r="M43" s="429"/>
    </row>
    <row r="44" spans="1:13" ht="12.75">
      <c r="A44" s="178"/>
      <c r="B44" s="178"/>
      <c r="C44" s="177"/>
      <c r="D44" s="257"/>
      <c r="E44" s="257"/>
      <c r="F44" s="257"/>
      <c r="G44" s="257"/>
      <c r="H44" s="257"/>
      <c r="I44" s="257"/>
      <c r="J44" s="257"/>
      <c r="K44" s="257"/>
      <c r="L44" s="257"/>
      <c r="M44" s="257"/>
    </row>
    <row r="45" spans="1:14" ht="12.75">
      <c r="A45" s="178"/>
      <c r="B45" s="178"/>
      <c r="C45" s="178"/>
      <c r="D45" s="209"/>
      <c r="E45" s="209"/>
      <c r="F45" s="209"/>
      <c r="G45" s="209"/>
      <c r="H45" s="209"/>
      <c r="I45" s="209"/>
      <c r="J45" s="209"/>
      <c r="K45" s="209"/>
      <c r="L45" s="209"/>
      <c r="M45" s="209"/>
      <c r="N45" s="257"/>
    </row>
    <row r="46" spans="1:14" ht="12.75">
      <c r="A46" s="178"/>
      <c r="B46" s="178"/>
      <c r="C46" s="178"/>
      <c r="D46" s="427" t="s">
        <v>59</v>
      </c>
      <c r="E46" s="427"/>
      <c r="F46" s="427"/>
      <c r="G46" s="167"/>
      <c r="H46" s="167"/>
      <c r="I46" s="167"/>
      <c r="J46" s="167"/>
      <c r="K46" s="167"/>
      <c r="L46" s="167"/>
      <c r="M46" s="167"/>
      <c r="N46" s="257"/>
    </row>
    <row r="47" spans="1:14" ht="12.75">
      <c r="A47" s="178"/>
      <c r="B47" s="178"/>
      <c r="C47" s="178"/>
      <c r="D47" s="167"/>
      <c r="E47" s="167"/>
      <c r="F47" s="167"/>
      <c r="G47" s="167"/>
      <c r="H47" s="167"/>
      <c r="I47" s="167"/>
      <c r="J47" s="167"/>
      <c r="K47" s="167"/>
      <c r="L47" s="167"/>
      <c r="M47" s="167"/>
      <c r="N47" s="257"/>
    </row>
    <row r="48" spans="1:14" ht="12.75">
      <c r="A48" s="178"/>
      <c r="B48" s="178"/>
      <c r="C48" s="178"/>
      <c r="D48" s="167"/>
      <c r="E48" s="167"/>
      <c r="F48" s="167"/>
      <c r="G48" s="167"/>
      <c r="H48" s="167"/>
      <c r="I48" s="167"/>
      <c r="J48" s="167"/>
      <c r="K48" s="167"/>
      <c r="L48" s="167"/>
      <c r="M48" s="167"/>
      <c r="N48" s="257"/>
    </row>
    <row r="49" spans="1:14" ht="12.75">
      <c r="A49" s="178"/>
      <c r="B49" s="178"/>
      <c r="C49" s="178"/>
      <c r="D49" s="167"/>
      <c r="E49" s="167"/>
      <c r="F49" s="167"/>
      <c r="G49" s="167"/>
      <c r="H49" s="167"/>
      <c r="I49" s="167"/>
      <c r="J49" s="167"/>
      <c r="K49" s="167"/>
      <c r="L49" s="167"/>
      <c r="M49" s="167"/>
      <c r="N49" s="257"/>
    </row>
    <row r="50" spans="1:14" ht="12.75">
      <c r="A50" s="178"/>
      <c r="B50" s="178"/>
      <c r="C50" s="178"/>
      <c r="D50" s="426" t="str">
        <f>B19</f>
        <v>[Unterschrift]</v>
      </c>
      <c r="E50" s="426"/>
      <c r="F50" s="426"/>
      <c r="G50" s="426"/>
      <c r="H50" s="426"/>
      <c r="I50" s="426"/>
      <c r="J50" s="426"/>
      <c r="K50" s="426"/>
      <c r="L50" s="214" t="s">
        <v>127</v>
      </c>
      <c r="M50" s="215">
        <f>Anleitung!C1</f>
        <v>41596</v>
      </c>
      <c r="N50" s="258"/>
    </row>
    <row r="51" spans="1:14" ht="12.75">
      <c r="A51" s="178"/>
      <c r="B51" s="178"/>
      <c r="C51" s="178"/>
      <c r="N51" s="258"/>
    </row>
    <row r="52" spans="1:14" ht="12.75">
      <c r="A52" s="178"/>
      <c r="B52" s="178"/>
      <c r="C52" s="178"/>
      <c r="D52" s="470" t="s">
        <v>219</v>
      </c>
      <c r="E52" s="470"/>
      <c r="F52" s="470"/>
      <c r="G52" s="470"/>
      <c r="H52" s="470"/>
      <c r="I52" s="470"/>
      <c r="J52" s="470"/>
      <c r="K52" s="470"/>
      <c r="L52"/>
      <c r="M52"/>
      <c r="N52" s="258"/>
    </row>
    <row r="53" spans="1:14" ht="12.75">
      <c r="A53" s="178"/>
      <c r="B53" s="178"/>
      <c r="C53" s="178"/>
      <c r="D53"/>
      <c r="E53"/>
      <c r="F53"/>
      <c r="G53"/>
      <c r="H53"/>
      <c r="I53"/>
      <c r="J53"/>
      <c r="K53" s="248"/>
      <c r="L53"/>
      <c r="M53"/>
      <c r="N53" s="209"/>
    </row>
    <row r="54" spans="1:14" ht="12.75">
      <c r="A54" s="178"/>
      <c r="B54" s="178"/>
      <c r="C54" s="178"/>
      <c r="D54" s="383" t="s">
        <v>222</v>
      </c>
      <c r="E54" s="383"/>
      <c r="F54" s="383"/>
      <c r="G54" s="383"/>
      <c r="H54" s="383"/>
      <c r="I54" s="383"/>
      <c r="J54"/>
      <c r="K54" t="str">
        <f>B15</f>
        <v>[Name Kommune]</v>
      </c>
      <c r="L54"/>
      <c r="M54"/>
      <c r="N54" s="167"/>
    </row>
    <row r="55" spans="1:14" ht="12.75">
      <c r="A55" s="178"/>
      <c r="B55" s="178"/>
      <c r="C55" s="178"/>
      <c r="D55" s="383"/>
      <c r="E55" s="383"/>
      <c r="F55" s="383"/>
      <c r="G55" s="383"/>
      <c r="H55" s="383"/>
      <c r="I55" s="383"/>
      <c r="J55"/>
      <c r="K55" s="248"/>
      <c r="L55"/>
      <c r="M55"/>
      <c r="N55" s="167"/>
    </row>
    <row r="56" spans="1:14" ht="46.5" customHeight="1">
      <c r="A56" s="178"/>
      <c r="B56" s="178"/>
      <c r="C56" s="178"/>
      <c r="D56" s="380" t="str">
        <f>D17</f>
        <v>Abschlag für Betriebskostenförderung nach der Richtlinie zur Förderung der Betriebskosten von Plätzen für Kinder unter drei Jahren in Kindertageseinrichtungen und in Tagespflege vom 28. Oktober 2009 (Bundesmittel); 
16 Abrechnungsmonate 2013/2014, Stichtag 01.09.2013</v>
      </c>
      <c r="E56" s="380"/>
      <c r="F56" s="380"/>
      <c r="G56" s="380"/>
      <c r="H56" s="380"/>
      <c r="I56" s="380"/>
      <c r="J56" s="380"/>
      <c r="K56" s="380"/>
      <c r="L56" s="380"/>
      <c r="M56" s="380"/>
      <c r="N56" s="380"/>
    </row>
    <row r="57" spans="1:14" ht="12.75">
      <c r="A57" s="178"/>
      <c r="B57" s="178"/>
      <c r="C57" s="178"/>
      <c r="D57" s="256"/>
      <c r="E57" s="256"/>
      <c r="F57" s="256"/>
      <c r="G57" s="256"/>
      <c r="H57" s="256"/>
      <c r="I57" s="256"/>
      <c r="J57" s="256"/>
      <c r="K57" s="256"/>
      <c r="L57" s="256"/>
      <c r="M57" s="256"/>
      <c r="N57" s="167"/>
    </row>
    <row r="58" spans="1:14" ht="12.75">
      <c r="A58" s="178"/>
      <c r="B58" s="178"/>
      <c r="C58" s="178"/>
      <c r="D58"/>
      <c r="E58"/>
      <c r="F58"/>
      <c r="G58"/>
      <c r="H58"/>
      <c r="I58"/>
      <c r="J58"/>
      <c r="K58"/>
      <c r="L58"/>
      <c r="M58"/>
      <c r="N58" s="216"/>
    </row>
    <row r="59" spans="1:13" ht="12.75">
      <c r="A59" s="178"/>
      <c r="B59" s="178"/>
      <c r="C59" s="178"/>
      <c r="D59"/>
      <c r="E59"/>
      <c r="F59"/>
      <c r="G59"/>
      <c r="H59"/>
      <c r="I59"/>
      <c r="J59"/>
      <c r="K59"/>
      <c r="L59"/>
      <c r="M59"/>
    </row>
    <row r="60" spans="1:14" ht="50.25" customHeight="1">
      <c r="A60" s="178"/>
      <c r="B60" s="178"/>
      <c r="D60"/>
      <c r="E60" s="249">
        <f>IF(F61="","","1.")</f>
      </c>
      <c r="F60" s="384"/>
      <c r="G60" s="384"/>
      <c r="H60" s="384"/>
      <c r="I60" s="384"/>
      <c r="J60" s="384"/>
      <c r="K60" s="384"/>
      <c r="L60" s="384"/>
      <c r="M60" s="384"/>
      <c r="N60"/>
    </row>
    <row r="61" spans="1:14" ht="50.25" customHeight="1">
      <c r="A61" s="178"/>
      <c r="B61" s="178"/>
      <c r="D61"/>
      <c r="E61" s="249">
        <f>IF(F61="","","2.")</f>
      </c>
      <c r="F61" s="384"/>
      <c r="G61" s="384"/>
      <c r="H61" s="384"/>
      <c r="I61" s="384"/>
      <c r="J61" s="384"/>
      <c r="K61" s="384"/>
      <c r="L61" s="384"/>
      <c r="M61" s="384"/>
      <c r="N61"/>
    </row>
    <row r="62" spans="1:14" ht="50.25" customHeight="1">
      <c r="A62" s="178"/>
      <c r="B62" s="178"/>
      <c r="D62"/>
      <c r="E62" s="249">
        <f>IF(F62="","","3.")</f>
      </c>
      <c r="F62" s="384"/>
      <c r="G62" s="384"/>
      <c r="H62" s="384"/>
      <c r="I62" s="384"/>
      <c r="J62" s="384"/>
      <c r="K62" s="384"/>
      <c r="L62" s="384"/>
      <c r="M62" s="384"/>
      <c r="N62"/>
    </row>
    <row r="63" spans="1:14" ht="50.25" customHeight="1">
      <c r="A63" s="178"/>
      <c r="B63" s="178"/>
      <c r="D63"/>
      <c r="E63" s="249">
        <f>IF(F63="","","4.")</f>
      </c>
      <c r="F63" s="384"/>
      <c r="G63" s="384"/>
      <c r="H63" s="384"/>
      <c r="I63" s="384"/>
      <c r="J63" s="384"/>
      <c r="K63" s="384"/>
      <c r="L63" s="384"/>
      <c r="M63" s="384"/>
      <c r="N63"/>
    </row>
    <row r="64" spans="4:14" ht="12.75" customHeight="1">
      <c r="D64"/>
      <c r="E64"/>
      <c r="F64"/>
      <c r="G64"/>
      <c r="H64"/>
      <c r="I64"/>
      <c r="J64"/>
      <c r="K64"/>
      <c r="L64"/>
      <c r="M64"/>
      <c r="N64" s="256"/>
    </row>
    <row r="65" spans="4:14" ht="12.75">
      <c r="D65"/>
      <c r="E65"/>
      <c r="F65"/>
      <c r="G65"/>
      <c r="H65"/>
      <c r="I65"/>
      <c r="J65"/>
      <c r="K65"/>
      <c r="L65"/>
      <c r="M65"/>
      <c r="N65" s="256"/>
    </row>
    <row r="66" spans="4:14" ht="12.75">
      <c r="D66"/>
      <c r="E66"/>
      <c r="F66"/>
      <c r="G66"/>
      <c r="H66"/>
      <c r="I66"/>
      <c r="J66"/>
      <c r="K66"/>
      <c r="L66"/>
      <c r="M66"/>
      <c r="N66"/>
    </row>
    <row r="67" spans="4:14" ht="12.75">
      <c r="D67"/>
      <c r="E67"/>
      <c r="F67"/>
      <c r="G67"/>
      <c r="H67"/>
      <c r="I67"/>
      <c r="J67"/>
      <c r="K67"/>
      <c r="L67"/>
      <c r="M67"/>
      <c r="N67"/>
    </row>
    <row r="68" ht="12.75">
      <c r="N68"/>
    </row>
    <row r="69" ht="12.75">
      <c r="N69"/>
    </row>
    <row r="70" ht="12.75">
      <c r="N70"/>
    </row>
    <row r="71" ht="12.75">
      <c r="N71"/>
    </row>
    <row r="72" ht="12.75">
      <c r="N72"/>
    </row>
    <row r="73" ht="12.75">
      <c r="N73"/>
    </row>
    <row r="74" ht="12.75">
      <c r="N74"/>
    </row>
    <row r="75" ht="12.75">
      <c r="N75"/>
    </row>
  </sheetData>
  <sheetProtection password="9FF7" sheet="1"/>
  <mergeCells count="44">
    <mergeCell ref="F63:M63"/>
    <mergeCell ref="F60:M60"/>
    <mergeCell ref="F61:M61"/>
    <mergeCell ref="F62:M62"/>
    <mergeCell ref="D46:F46"/>
    <mergeCell ref="D41:M43"/>
    <mergeCell ref="K14:M16"/>
    <mergeCell ref="D17:M19"/>
    <mergeCell ref="E14:I14"/>
    <mergeCell ref="D32:L33"/>
    <mergeCell ref="D23:N25"/>
    <mergeCell ref="D11:I11"/>
    <mergeCell ref="K11:N12"/>
    <mergeCell ref="D12:I12"/>
    <mergeCell ref="K13:N13"/>
    <mergeCell ref="D21:M21"/>
    <mergeCell ref="K8:N8"/>
    <mergeCell ref="D9:I10"/>
    <mergeCell ref="K9:N9"/>
    <mergeCell ref="A1:B1"/>
    <mergeCell ref="K1:N2"/>
    <mergeCell ref="K3:N3"/>
    <mergeCell ref="K4:N4"/>
    <mergeCell ref="K6:N6"/>
    <mergeCell ref="K10:N10"/>
    <mergeCell ref="D27:M27"/>
    <mergeCell ref="D56:N56"/>
    <mergeCell ref="D30:M30"/>
    <mergeCell ref="D54:I54"/>
    <mergeCell ref="D52:K52"/>
    <mergeCell ref="M32:M33"/>
    <mergeCell ref="N32:N33"/>
    <mergeCell ref="D55:I55"/>
    <mergeCell ref="D50:K50"/>
    <mergeCell ref="D13:I13"/>
    <mergeCell ref="A13:B13"/>
    <mergeCell ref="A27:B29"/>
    <mergeCell ref="A30:B30"/>
    <mergeCell ref="D38:M39"/>
    <mergeCell ref="A32:A34"/>
    <mergeCell ref="B32:B34"/>
    <mergeCell ref="J36:L36"/>
    <mergeCell ref="D34:L34"/>
    <mergeCell ref="J35:L35"/>
  </mergeCells>
  <conditionalFormatting sqref="D29:D30 E29:M29">
    <cfRule type="cellIs" priority="2" dxfId="2" operator="equal" stopIfTrue="1">
      <formula>0</formula>
    </cfRule>
  </conditionalFormatting>
  <conditionalFormatting sqref="A40:B43 A27:B29">
    <cfRule type="cellIs" priority="1" dxfId="1" operator="equal" stopIfTrue="1">
      <formula>"Bitte Antragsangaben in dieser Datei korrigieren und Begründung auf getrenntem Blatt beifügen."</formula>
    </cfRule>
  </conditionalFormatting>
  <conditionalFormatting sqref="A30:B30">
    <cfRule type="cellIs" priority="3" dxfId="0" operator="equal" stopIfTrue="1">
      <formula>"Kontrollsumme ungleich 100%"</formula>
    </cfRule>
  </conditionalFormatting>
  <dataValidations count="2">
    <dataValidation type="whole" allowBlank="1" showInputMessage="1" showErrorMessage="1" errorTitle="Stopp" error="Bitte geben Sie die laufende Nummer der jeweiligen Kommune ein" sqref="B14">
      <formula1>1</formula1>
      <formula2>9</formula2>
    </dataValidation>
    <dataValidation showInputMessage="1" showErrorMessage="1" errorTitle="Abweichung vom Antrag?" error="Bitte 'ja' oder 'nein' eingeben." sqref="B25"/>
  </dataValidations>
  <printOptions/>
  <pageMargins left="0.787401575" right="0.787401575" top="0.984251969" bottom="0.984251969" header="0.4921259845" footer="0.4921259845"/>
  <pageSetup horizontalDpi="600" verticalDpi="600" orientation="portrait" paperSize="9" scale="89" r:id="rId1"/>
  <rowBreaks count="1" manualBreakCount="1">
    <brk id="50" min="3" max="13" man="1"/>
  </rowBreaks>
</worksheet>
</file>

<file path=xl/worksheets/sheet8.xml><?xml version="1.0" encoding="utf-8"?>
<worksheet xmlns="http://schemas.openxmlformats.org/spreadsheetml/2006/main" xmlns:r="http://schemas.openxmlformats.org/officeDocument/2006/relationships">
  <sheetPr codeName="Tabelle7"/>
  <dimension ref="A1:M33"/>
  <sheetViews>
    <sheetView showGridLines="0" zoomScalePageLayoutView="0" workbookViewId="0" topLeftCell="A1">
      <selection activeCell="C28" sqref="C28"/>
    </sheetView>
  </sheetViews>
  <sheetFormatPr defaultColWidth="11.421875" defaultRowHeight="12.75"/>
  <cols>
    <col min="2" max="2" width="8.28125" style="0" customWidth="1"/>
    <col min="3" max="3" width="16.421875" style="0" customWidth="1"/>
    <col min="4" max="4" width="2.28125" style="0" customWidth="1"/>
    <col min="5" max="5" width="10.7109375" style="0" customWidth="1"/>
    <col min="6" max="6" width="2.28125" style="0" customWidth="1"/>
    <col min="7" max="7" width="10.7109375" style="0" customWidth="1"/>
    <col min="8" max="8" width="3.00390625" style="0" bestFit="1" customWidth="1"/>
    <col min="9" max="9" width="10.7109375" style="0" customWidth="1"/>
    <col min="10" max="10" width="2.28125" style="0" customWidth="1"/>
    <col min="11" max="11" width="10.7109375" style="0" customWidth="1"/>
    <col min="12" max="12" width="3.7109375" style="0" bestFit="1" customWidth="1"/>
  </cols>
  <sheetData>
    <row r="1" spans="1:12" ht="15.75">
      <c r="A1" s="25" t="s">
        <v>16</v>
      </c>
      <c r="B1" s="26"/>
      <c r="C1" s="26"/>
      <c r="D1" s="26"/>
      <c r="E1" s="26"/>
      <c r="F1" s="26"/>
      <c r="G1" s="26"/>
      <c r="H1" s="26"/>
      <c r="I1" s="26"/>
      <c r="J1" s="26"/>
      <c r="K1" s="26"/>
      <c r="L1" s="26"/>
    </row>
    <row r="2" spans="1:12" ht="12.75">
      <c r="A2" s="41" t="s">
        <v>20</v>
      </c>
      <c r="B2" s="28">
        <f>Allgemeines!F9</f>
        <v>929.26</v>
      </c>
      <c r="C2" s="26" t="s">
        <v>0</v>
      </c>
      <c r="D2" s="27"/>
      <c r="F2" s="27"/>
      <c r="G2" s="141" t="s">
        <v>165</v>
      </c>
      <c r="H2" s="27"/>
      <c r="I2" s="26"/>
      <c r="J2" s="27"/>
      <c r="K2" s="26"/>
      <c r="L2" s="26"/>
    </row>
    <row r="3" spans="1:12" ht="12.75">
      <c r="A3" s="26"/>
      <c r="B3" s="27"/>
      <c r="C3" s="27"/>
      <c r="D3" s="27"/>
      <c r="E3" s="26"/>
      <c r="F3" s="27"/>
      <c r="G3" s="27"/>
      <c r="H3" s="27"/>
      <c r="I3" s="26"/>
      <c r="J3" s="27"/>
      <c r="K3" s="26"/>
      <c r="L3" s="26"/>
    </row>
    <row r="4" spans="1:12" ht="25.5">
      <c r="A4" s="29"/>
      <c r="B4" s="30"/>
      <c r="C4" s="144" t="s">
        <v>201</v>
      </c>
      <c r="D4" s="32"/>
      <c r="E4" s="31" t="s">
        <v>1</v>
      </c>
      <c r="F4" s="32"/>
      <c r="G4" s="31" t="s">
        <v>2</v>
      </c>
      <c r="H4" s="32"/>
      <c r="I4" s="144" t="s">
        <v>170</v>
      </c>
      <c r="J4" s="32"/>
      <c r="K4" s="31" t="s">
        <v>3</v>
      </c>
      <c r="L4" s="32"/>
    </row>
    <row r="5" spans="1:13" ht="12.75">
      <c r="A5" s="33"/>
      <c r="B5" s="34" t="s">
        <v>13</v>
      </c>
      <c r="C5" s="35">
        <v>1</v>
      </c>
      <c r="D5" s="36"/>
      <c r="E5" s="35">
        <v>1.2</v>
      </c>
      <c r="F5" s="36"/>
      <c r="G5" s="35">
        <v>1.3</v>
      </c>
      <c r="H5" s="36"/>
      <c r="I5" s="35">
        <v>2</v>
      </c>
      <c r="J5" s="36"/>
      <c r="K5" s="35">
        <f>Allgemeines!F11</f>
        <v>4.5</v>
      </c>
      <c r="L5" s="36"/>
      <c r="M5" s="58"/>
    </row>
    <row r="6" spans="1:12" ht="12.75">
      <c r="A6" s="37" t="s">
        <v>4</v>
      </c>
      <c r="B6" s="35">
        <v>0.5</v>
      </c>
      <c r="C6" s="38">
        <f>ROUND($B$2*$B6*C$5,2)</f>
        <v>464.63</v>
      </c>
      <c r="D6" s="39" t="s">
        <v>14</v>
      </c>
      <c r="E6" s="38">
        <f aca="true" t="shared" si="0" ref="E6:E14">ROUND($B$2*$B6*E$5,2)</f>
        <v>557.56</v>
      </c>
      <c r="F6" s="39"/>
      <c r="G6" s="35">
        <f aca="true" t="shared" si="1" ref="G6:G14">ROUND($B$2*$B6*G$5,2)</f>
        <v>604.02</v>
      </c>
      <c r="H6" s="39" t="s">
        <v>15</v>
      </c>
      <c r="I6" s="38">
        <f aca="true" t="shared" si="2" ref="I6:I14">ROUND($B$2*$B6*I$5,2)</f>
        <v>929.26</v>
      </c>
      <c r="J6" s="39"/>
      <c r="K6" s="38">
        <f aca="true" t="shared" si="3" ref="K6:K14">ROUND($B$2*$B6*K$5,2)</f>
        <v>2090.84</v>
      </c>
      <c r="L6" s="39" t="s">
        <v>161</v>
      </c>
    </row>
    <row r="7" spans="1:12" ht="12.75">
      <c r="A7" s="37" t="s">
        <v>5</v>
      </c>
      <c r="B7" s="35">
        <v>0.75</v>
      </c>
      <c r="C7" s="38">
        <f>ROUND($B$2*$B7*C$5,2)</f>
        <v>696.95</v>
      </c>
      <c r="D7" s="39" t="s">
        <v>14</v>
      </c>
      <c r="E7" s="38">
        <f t="shared" si="0"/>
        <v>836.33</v>
      </c>
      <c r="F7" s="39"/>
      <c r="G7" s="38">
        <f t="shared" si="1"/>
        <v>906.03</v>
      </c>
      <c r="H7" s="39" t="s">
        <v>15</v>
      </c>
      <c r="I7" s="38">
        <f t="shared" si="2"/>
        <v>1393.89</v>
      </c>
      <c r="J7" s="39"/>
      <c r="K7" s="38">
        <f t="shared" si="3"/>
        <v>3136.25</v>
      </c>
      <c r="L7" s="39" t="s">
        <v>161</v>
      </c>
    </row>
    <row r="8" spans="1:12" ht="12.75">
      <c r="A8" s="37" t="s">
        <v>6</v>
      </c>
      <c r="B8" s="35">
        <v>1</v>
      </c>
      <c r="C8" s="40">
        <f>$B$2*$B8*C$5</f>
        <v>929.26</v>
      </c>
      <c r="D8" s="39"/>
      <c r="E8" s="38">
        <f t="shared" si="0"/>
        <v>1115.11</v>
      </c>
      <c r="F8" s="39"/>
      <c r="G8" s="38">
        <f t="shared" si="1"/>
        <v>1208.04</v>
      </c>
      <c r="H8" s="39"/>
      <c r="I8" s="38">
        <f t="shared" si="2"/>
        <v>1858.52</v>
      </c>
      <c r="J8" s="39"/>
      <c r="K8" s="38">
        <f t="shared" si="3"/>
        <v>4181.67</v>
      </c>
      <c r="L8" s="39"/>
    </row>
    <row r="9" spans="1:12" ht="12.75">
      <c r="A9" s="37" t="s">
        <v>7</v>
      </c>
      <c r="B9" s="35">
        <v>1.25</v>
      </c>
      <c r="C9" s="38">
        <f aca="true" t="shared" si="4" ref="C9:C14">ROUND($B$2*$B9*C$5,2)</f>
        <v>1161.58</v>
      </c>
      <c r="D9" s="39"/>
      <c r="E9" s="38">
        <f t="shared" si="0"/>
        <v>1393.89</v>
      </c>
      <c r="F9" s="39"/>
      <c r="G9" s="38">
        <f t="shared" si="1"/>
        <v>1510.05</v>
      </c>
      <c r="H9" s="39"/>
      <c r="I9" s="38">
        <f t="shared" si="2"/>
        <v>2323.15</v>
      </c>
      <c r="J9" s="39"/>
      <c r="K9" s="38">
        <f t="shared" si="3"/>
        <v>5227.09</v>
      </c>
      <c r="L9" s="39"/>
    </row>
    <row r="10" spans="1:12" ht="12.75">
      <c r="A10" s="37" t="s">
        <v>8</v>
      </c>
      <c r="B10" s="35">
        <v>1.5</v>
      </c>
      <c r="C10" s="38">
        <f t="shared" si="4"/>
        <v>1393.89</v>
      </c>
      <c r="D10" s="39"/>
      <c r="E10" s="38">
        <f t="shared" si="0"/>
        <v>1672.67</v>
      </c>
      <c r="F10" s="39"/>
      <c r="G10" s="38">
        <f t="shared" si="1"/>
        <v>1812.06</v>
      </c>
      <c r="H10" s="39"/>
      <c r="I10" s="38">
        <f t="shared" si="2"/>
        <v>2787.78</v>
      </c>
      <c r="J10" s="39"/>
      <c r="K10" s="38">
        <f t="shared" si="3"/>
        <v>6272.51</v>
      </c>
      <c r="L10" s="39"/>
    </row>
    <row r="11" spans="1:12" ht="12.75">
      <c r="A11" s="37" t="s">
        <v>9</v>
      </c>
      <c r="B11" s="35">
        <v>1.75</v>
      </c>
      <c r="C11" s="38">
        <f t="shared" si="4"/>
        <v>1626.21</v>
      </c>
      <c r="D11" s="39"/>
      <c r="E11" s="38">
        <f t="shared" si="0"/>
        <v>1951.45</v>
      </c>
      <c r="F11" s="39"/>
      <c r="G11" s="38">
        <f t="shared" si="1"/>
        <v>2114.07</v>
      </c>
      <c r="H11" s="39"/>
      <c r="I11" s="38">
        <f t="shared" si="2"/>
        <v>3252.41</v>
      </c>
      <c r="J11" s="39"/>
      <c r="K11" s="38">
        <f t="shared" si="3"/>
        <v>7317.92</v>
      </c>
      <c r="L11" s="39"/>
    </row>
    <row r="12" spans="1:12" ht="12.75">
      <c r="A12" s="37" t="s">
        <v>10</v>
      </c>
      <c r="B12" s="35">
        <v>2</v>
      </c>
      <c r="C12" s="38">
        <f t="shared" si="4"/>
        <v>1858.52</v>
      </c>
      <c r="D12" s="39"/>
      <c r="E12" s="38">
        <f t="shared" si="0"/>
        <v>2230.22</v>
      </c>
      <c r="F12" s="39"/>
      <c r="G12" s="38">
        <f t="shared" si="1"/>
        <v>2416.08</v>
      </c>
      <c r="H12" s="39"/>
      <c r="I12" s="38">
        <f t="shared" si="2"/>
        <v>3717.04</v>
      </c>
      <c r="J12" s="39"/>
      <c r="K12" s="38">
        <f t="shared" si="3"/>
        <v>8363.34</v>
      </c>
      <c r="L12" s="39"/>
    </row>
    <row r="13" spans="1:12" ht="12.75">
      <c r="A13" s="37" t="s">
        <v>11</v>
      </c>
      <c r="B13" s="35">
        <v>2.25</v>
      </c>
      <c r="C13" s="38">
        <f t="shared" si="4"/>
        <v>2090.84</v>
      </c>
      <c r="D13" s="39"/>
      <c r="E13" s="38">
        <f t="shared" si="0"/>
        <v>2509</v>
      </c>
      <c r="F13" s="39"/>
      <c r="G13" s="38">
        <f t="shared" si="1"/>
        <v>2718.09</v>
      </c>
      <c r="H13" s="39"/>
      <c r="I13" s="38">
        <f t="shared" si="2"/>
        <v>4181.67</v>
      </c>
      <c r="J13" s="39"/>
      <c r="K13" s="38">
        <f t="shared" si="3"/>
        <v>9408.76</v>
      </c>
      <c r="L13" s="39"/>
    </row>
    <row r="14" spans="1:12" ht="12.75">
      <c r="A14" s="37" t="s">
        <v>12</v>
      </c>
      <c r="B14" s="35">
        <v>2.5</v>
      </c>
      <c r="C14" s="38">
        <f t="shared" si="4"/>
        <v>2323.15</v>
      </c>
      <c r="D14" s="39"/>
      <c r="E14" s="38">
        <f t="shared" si="0"/>
        <v>2787.78</v>
      </c>
      <c r="F14" s="39"/>
      <c r="G14" s="38">
        <f t="shared" si="1"/>
        <v>3020.1</v>
      </c>
      <c r="H14" s="39"/>
      <c r="I14" s="38">
        <f t="shared" si="2"/>
        <v>4646.3</v>
      </c>
      <c r="J14" s="39"/>
      <c r="K14" s="38">
        <f t="shared" si="3"/>
        <v>10454.18</v>
      </c>
      <c r="L14" s="39"/>
    </row>
    <row r="16" ht="12.75">
      <c r="A16" t="s">
        <v>164</v>
      </c>
    </row>
    <row r="17" ht="12.75">
      <c r="A17" t="s">
        <v>162</v>
      </c>
    </row>
    <row r="18" ht="12.75">
      <c r="A18" t="s">
        <v>163</v>
      </c>
    </row>
    <row r="20" spans="1:12" ht="15.75">
      <c r="A20" s="25" t="s">
        <v>234</v>
      </c>
      <c r="B20" s="26"/>
      <c r="C20" s="26"/>
      <c r="D20" s="26"/>
      <c r="E20" s="26"/>
      <c r="F20" s="26"/>
      <c r="G20" s="26"/>
      <c r="H20" s="26"/>
      <c r="I20" s="26"/>
      <c r="J20" s="26"/>
      <c r="K20" s="26"/>
      <c r="L20" s="26"/>
    </row>
    <row r="21" spans="1:12" ht="12.75">
      <c r="A21" s="41" t="s">
        <v>20</v>
      </c>
      <c r="B21" s="28">
        <f>Allgemeines!F10</f>
        <v>52</v>
      </c>
      <c r="C21" s="26" t="s">
        <v>0</v>
      </c>
      <c r="D21" s="27"/>
      <c r="F21" s="27"/>
      <c r="G21" s="141" t="s">
        <v>236</v>
      </c>
      <c r="H21" s="27"/>
      <c r="I21" s="26"/>
      <c r="J21" s="27"/>
      <c r="K21" s="26"/>
      <c r="L21" s="26"/>
    </row>
    <row r="22" spans="1:12" ht="12.75">
      <c r="A22" s="26"/>
      <c r="B22" s="27"/>
      <c r="C22" s="27"/>
      <c r="D22" s="27"/>
      <c r="E22" s="26"/>
      <c r="F22" s="27"/>
      <c r="G22" s="27"/>
      <c r="H22" s="27"/>
      <c r="I22" s="26"/>
      <c r="J22" s="27"/>
      <c r="K22" s="26"/>
      <c r="L22" s="26"/>
    </row>
    <row r="23" spans="1:12" ht="25.5">
      <c r="A23" s="29"/>
      <c r="B23" s="30"/>
      <c r="C23" s="144" t="s">
        <v>201</v>
      </c>
      <c r="D23" s="32"/>
      <c r="E23" s="31" t="s">
        <v>1</v>
      </c>
      <c r="F23" s="32"/>
      <c r="G23" s="31" t="s">
        <v>2</v>
      </c>
      <c r="H23" s="32"/>
      <c r="I23" s="144" t="s">
        <v>170</v>
      </c>
      <c r="J23" s="32"/>
      <c r="K23" s="31" t="s">
        <v>3</v>
      </c>
      <c r="L23" s="32"/>
    </row>
    <row r="24" spans="1:12" ht="12.75">
      <c r="A24" s="33"/>
      <c r="B24" s="34" t="s">
        <v>13</v>
      </c>
      <c r="C24" s="35">
        <v>1</v>
      </c>
      <c r="D24" s="36"/>
      <c r="E24" s="35">
        <v>1.2</v>
      </c>
      <c r="F24" s="36"/>
      <c r="G24" s="35">
        <v>1.3</v>
      </c>
      <c r="H24" s="36"/>
      <c r="I24" s="35">
        <v>2</v>
      </c>
      <c r="J24" s="36"/>
      <c r="K24" s="35">
        <f>Allgemeines!F11</f>
        <v>4.5</v>
      </c>
      <c r="L24" s="36"/>
    </row>
    <row r="25" spans="1:12" ht="12.75">
      <c r="A25" s="37" t="s">
        <v>4</v>
      </c>
      <c r="B25" s="35">
        <v>0.5</v>
      </c>
      <c r="C25" s="38">
        <f>ROUND($B$21*$B25*C$24,2)</f>
        <v>26</v>
      </c>
      <c r="D25" s="39" t="s">
        <v>14</v>
      </c>
      <c r="E25" s="38">
        <f aca="true" t="shared" si="5" ref="E25:E33">ROUND($B$21*$B25*E$24,2)</f>
        <v>31.2</v>
      </c>
      <c r="F25" s="39"/>
      <c r="G25" s="35">
        <f aca="true" t="shared" si="6" ref="G25:G33">ROUND($B$21*$B25*G$24,2)</f>
        <v>33.8</v>
      </c>
      <c r="H25" s="39" t="s">
        <v>15</v>
      </c>
      <c r="I25" s="38">
        <f aca="true" t="shared" si="7" ref="I25:I33">ROUND($B$21*$B25*I$24,2)</f>
        <v>52</v>
      </c>
      <c r="J25" s="39"/>
      <c r="K25" s="38">
        <f aca="true" t="shared" si="8" ref="K25:K33">ROUND($B$21*$B25*K$24,2)</f>
        <v>117</v>
      </c>
      <c r="L25" s="39" t="s">
        <v>161</v>
      </c>
    </row>
    <row r="26" spans="1:12" ht="12.75">
      <c r="A26" s="37" t="s">
        <v>5</v>
      </c>
      <c r="B26" s="35">
        <v>0.75</v>
      </c>
      <c r="C26" s="38">
        <f>ROUND($B$21*$B26*C$24,2)</f>
        <v>39</v>
      </c>
      <c r="D26" s="39" t="s">
        <v>14</v>
      </c>
      <c r="E26" s="38">
        <f t="shared" si="5"/>
        <v>46.8</v>
      </c>
      <c r="F26" s="39"/>
      <c r="G26" s="38">
        <f t="shared" si="6"/>
        <v>50.7</v>
      </c>
      <c r="H26" s="39" t="s">
        <v>15</v>
      </c>
      <c r="I26" s="38">
        <f t="shared" si="7"/>
        <v>78</v>
      </c>
      <c r="J26" s="39"/>
      <c r="K26" s="38">
        <f t="shared" si="8"/>
        <v>175.5</v>
      </c>
      <c r="L26" s="39" t="s">
        <v>161</v>
      </c>
    </row>
    <row r="27" spans="1:12" ht="12.75">
      <c r="A27" s="37" t="s">
        <v>6</v>
      </c>
      <c r="B27" s="35">
        <v>1</v>
      </c>
      <c r="C27" s="40">
        <v>52</v>
      </c>
      <c r="D27" s="39"/>
      <c r="E27" s="38">
        <f t="shared" si="5"/>
        <v>62.4</v>
      </c>
      <c r="F27" s="39"/>
      <c r="G27" s="38">
        <f t="shared" si="6"/>
        <v>67.6</v>
      </c>
      <c r="H27" s="39"/>
      <c r="I27" s="38">
        <f t="shared" si="7"/>
        <v>104</v>
      </c>
      <c r="J27" s="39"/>
      <c r="K27" s="38">
        <f t="shared" si="8"/>
        <v>234</v>
      </c>
      <c r="L27" s="39"/>
    </row>
    <row r="28" spans="1:12" ht="12.75">
      <c r="A28" s="37" t="s">
        <v>7</v>
      </c>
      <c r="B28" s="35">
        <v>1.25</v>
      </c>
      <c r="C28" s="38">
        <f aca="true" t="shared" si="9" ref="C28:C33">ROUND($B$21*$B28*C$24,2)</f>
        <v>65</v>
      </c>
      <c r="D28" s="39"/>
      <c r="E28" s="38">
        <f t="shared" si="5"/>
        <v>78</v>
      </c>
      <c r="F28" s="39"/>
      <c r="G28" s="38">
        <f t="shared" si="6"/>
        <v>84.5</v>
      </c>
      <c r="H28" s="39"/>
      <c r="I28" s="38">
        <f t="shared" si="7"/>
        <v>130</v>
      </c>
      <c r="J28" s="39"/>
      <c r="K28" s="38">
        <f t="shared" si="8"/>
        <v>292.5</v>
      </c>
      <c r="L28" s="39"/>
    </row>
    <row r="29" spans="1:12" ht="12.75">
      <c r="A29" s="37" t="s">
        <v>8</v>
      </c>
      <c r="B29" s="35">
        <v>1.5</v>
      </c>
      <c r="C29" s="38">
        <f t="shared" si="9"/>
        <v>78</v>
      </c>
      <c r="D29" s="39"/>
      <c r="E29" s="38">
        <f t="shared" si="5"/>
        <v>93.6</v>
      </c>
      <c r="F29" s="39"/>
      <c r="G29" s="38">
        <f t="shared" si="6"/>
        <v>101.4</v>
      </c>
      <c r="H29" s="39"/>
      <c r="I29" s="38">
        <f t="shared" si="7"/>
        <v>156</v>
      </c>
      <c r="J29" s="39"/>
      <c r="K29" s="38">
        <f t="shared" si="8"/>
        <v>351</v>
      </c>
      <c r="L29" s="39"/>
    </row>
    <row r="30" spans="1:12" ht="12.75">
      <c r="A30" s="37" t="s">
        <v>9</v>
      </c>
      <c r="B30" s="35">
        <v>1.75</v>
      </c>
      <c r="C30" s="38">
        <f t="shared" si="9"/>
        <v>91</v>
      </c>
      <c r="D30" s="39"/>
      <c r="E30" s="38">
        <f t="shared" si="5"/>
        <v>109.2</v>
      </c>
      <c r="F30" s="39"/>
      <c r="G30" s="38">
        <f t="shared" si="6"/>
        <v>118.3</v>
      </c>
      <c r="H30" s="39"/>
      <c r="I30" s="38">
        <f t="shared" si="7"/>
        <v>182</v>
      </c>
      <c r="J30" s="39"/>
      <c r="K30" s="38">
        <f t="shared" si="8"/>
        <v>409.5</v>
      </c>
      <c r="L30" s="39"/>
    </row>
    <row r="31" spans="1:12" ht="12.75">
      <c r="A31" s="37" t="s">
        <v>10</v>
      </c>
      <c r="B31" s="35">
        <v>2</v>
      </c>
      <c r="C31" s="38">
        <f t="shared" si="9"/>
        <v>104</v>
      </c>
      <c r="D31" s="39"/>
      <c r="E31" s="38">
        <f t="shared" si="5"/>
        <v>124.8</v>
      </c>
      <c r="F31" s="39"/>
      <c r="G31" s="38">
        <f t="shared" si="6"/>
        <v>135.2</v>
      </c>
      <c r="H31" s="39"/>
      <c r="I31" s="38">
        <f t="shared" si="7"/>
        <v>208</v>
      </c>
      <c r="J31" s="39"/>
      <c r="K31" s="38">
        <f t="shared" si="8"/>
        <v>468</v>
      </c>
      <c r="L31" s="39"/>
    </row>
    <row r="32" spans="1:12" ht="12.75">
      <c r="A32" s="37" t="s">
        <v>11</v>
      </c>
      <c r="B32" s="35">
        <v>2.25</v>
      </c>
      <c r="C32" s="38">
        <f t="shared" si="9"/>
        <v>117</v>
      </c>
      <c r="D32" s="39"/>
      <c r="E32" s="38">
        <f t="shared" si="5"/>
        <v>140.4</v>
      </c>
      <c r="F32" s="39"/>
      <c r="G32" s="38">
        <f t="shared" si="6"/>
        <v>152.1</v>
      </c>
      <c r="H32" s="39"/>
      <c r="I32" s="38">
        <f t="shared" si="7"/>
        <v>234</v>
      </c>
      <c r="J32" s="39"/>
      <c r="K32" s="38">
        <f t="shared" si="8"/>
        <v>526.5</v>
      </c>
      <c r="L32" s="39"/>
    </row>
    <row r="33" spans="1:12" ht="12.75">
      <c r="A33" s="37" t="s">
        <v>12</v>
      </c>
      <c r="B33" s="35">
        <v>2.5</v>
      </c>
      <c r="C33" s="38">
        <f t="shared" si="9"/>
        <v>130</v>
      </c>
      <c r="D33" s="39"/>
      <c r="E33" s="38">
        <f t="shared" si="5"/>
        <v>156</v>
      </c>
      <c r="F33" s="39"/>
      <c r="G33" s="38">
        <f t="shared" si="6"/>
        <v>169</v>
      </c>
      <c r="H33" s="39"/>
      <c r="I33" s="38">
        <f t="shared" si="7"/>
        <v>260</v>
      </c>
      <c r="J33" s="39"/>
      <c r="K33" s="38">
        <f t="shared" si="8"/>
        <v>585</v>
      </c>
      <c r="L33" s="39"/>
    </row>
  </sheetData>
  <sheetProtection password="9FF7" sheet="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CK13"/>
  <sheetViews>
    <sheetView showGridLines="0" zoomScalePageLayoutView="0" workbookViewId="0" topLeftCell="A1">
      <selection activeCell="CJ1" sqref="CJ1"/>
    </sheetView>
  </sheetViews>
  <sheetFormatPr defaultColWidth="11.421875" defaultRowHeight="12.75"/>
  <cols>
    <col min="1" max="1" width="31.8515625" style="94" customWidth="1"/>
    <col min="2" max="81" width="0.2890625" style="94" customWidth="1"/>
    <col min="82" max="82" width="15.28125" style="94" customWidth="1"/>
    <col min="83" max="88" width="0.2890625" style="94" customWidth="1"/>
    <col min="89" max="89" width="15.00390625" style="94" customWidth="1"/>
    <col min="90" max="16384" width="11.421875" style="94" customWidth="1"/>
  </cols>
  <sheetData>
    <row r="1" spans="1:89" s="72" customFormat="1" ht="12.75">
      <c r="A1" s="130">
        <f>Allgemeines!B23</f>
        <v>0</v>
      </c>
      <c r="B1" s="131">
        <f>Allgemeines!$B$3</f>
        <v>0</v>
      </c>
      <c r="C1" s="131">
        <f>Allgemeines!$B$4</f>
        <v>0</v>
      </c>
      <c r="D1" s="131">
        <f>Allgemeines!$B$5</f>
        <v>0</v>
      </c>
      <c r="E1" s="131">
        <f>Allgemeines!$B$6</f>
        <v>0</v>
      </c>
      <c r="F1" s="131">
        <f>Allgemeines!$B$7</f>
        <v>0</v>
      </c>
      <c r="G1" s="131">
        <f>Allgemeines!$B$8</f>
        <v>0</v>
      </c>
      <c r="H1" s="131">
        <f>Allgemeines!$B$9</f>
        <v>0</v>
      </c>
      <c r="I1" s="131">
        <f>Allgemeines!$B$10</f>
        <v>0</v>
      </c>
      <c r="J1" s="131">
        <f>Allgemeines!$B$11</f>
        <v>0</v>
      </c>
      <c r="K1" s="131">
        <f>Allgemeines!$B$14</f>
        <v>0</v>
      </c>
      <c r="L1" s="131">
        <f>Allgemeines!$B$16</f>
        <v>0</v>
      </c>
      <c r="M1" s="131">
        <f>Allgemeines!$B$17</f>
        <v>0</v>
      </c>
      <c r="N1" s="131">
        <f>Allgemeines!$F$3</f>
        <v>0</v>
      </c>
      <c r="O1" s="131">
        <f>Allgemeines!$F$4</f>
        <v>0</v>
      </c>
      <c r="P1" s="131">
        <f>Allgemeines!$F$5</f>
        <v>0</v>
      </c>
      <c r="Q1" s="131">
        <f>Allgemeines!$F$6</f>
        <v>0</v>
      </c>
      <c r="R1" s="131">
        <f>Allgemeines!$F$7</f>
        <v>0</v>
      </c>
      <c r="S1" s="132">
        <f>Allgemeines!$F$9</f>
        <v>929.26</v>
      </c>
      <c r="T1" s="132">
        <f>Allgemeines!$F$11</f>
        <v>4.5</v>
      </c>
      <c r="U1" s="133" t="str">
        <f>Allgemeines!$F$12</f>
        <v>01.09.2013</v>
      </c>
      <c r="V1" s="131" t="str">
        <f>Allgemeines!$F$13</f>
        <v>2013/2014</v>
      </c>
      <c r="W1" s="131">
        <f>Allgemeines!$F$15</f>
        <v>0</v>
      </c>
      <c r="X1" s="131">
        <f>Allgemeines!$F$17</f>
        <v>25</v>
      </c>
      <c r="Y1" s="131">
        <f>'Kinder Zuschuss'!D7</f>
        <v>0</v>
      </c>
      <c r="Z1" s="131">
        <f>'Kinder Zuschuss'!D8</f>
        <v>0</v>
      </c>
      <c r="AA1" s="131">
        <f>'Kinder Zuschuss'!D9</f>
        <v>0</v>
      </c>
      <c r="AB1" s="131">
        <f>'Kinder Zuschuss'!D10</f>
        <v>0</v>
      </c>
      <c r="AC1" s="131">
        <f>'Kinder Zuschuss'!D11</f>
        <v>0</v>
      </c>
      <c r="AD1" s="131">
        <f>'Kinder Zuschuss'!D12</f>
        <v>0</v>
      </c>
      <c r="AE1" s="131">
        <f>'Kinder Zuschuss'!D13</f>
        <v>0</v>
      </c>
      <c r="AF1" s="131">
        <f>'Kinder Zuschuss'!N5</f>
        <v>0</v>
      </c>
      <c r="AG1" s="131">
        <f>'Kinder Zuschuss'!N6</f>
        <v>0</v>
      </c>
      <c r="AH1" s="131">
        <f>'Kinder Zuschuss'!N7</f>
        <v>0</v>
      </c>
      <c r="AI1" s="131">
        <f>'Kinder Zuschuss'!N8</f>
        <v>0</v>
      </c>
      <c r="AJ1" s="131">
        <f>'Kinder Zuschuss'!N9</f>
        <v>0</v>
      </c>
      <c r="AK1" s="131">
        <f>'Kinder Zuschuss'!N10</f>
        <v>0</v>
      </c>
      <c r="AL1" s="131">
        <f>'Kinder Zuschuss'!N11</f>
        <v>0</v>
      </c>
      <c r="AM1" s="131">
        <f>'Kinder Zuschuss'!N12</f>
        <v>0</v>
      </c>
      <c r="AN1" s="131">
        <f>'Kinder Zuschuss'!N13</f>
        <v>0</v>
      </c>
      <c r="AO1" s="131">
        <f>'Kinder Zuschuss'!X5</f>
        <v>0</v>
      </c>
      <c r="AP1" s="131">
        <f>'Kinder Zuschuss'!X6</f>
        <v>0</v>
      </c>
      <c r="AQ1" s="131">
        <f>'Kinder Zuschuss'!X7</f>
        <v>0</v>
      </c>
      <c r="AR1" s="131">
        <f>'Kinder Zuschuss'!X8</f>
        <v>0</v>
      </c>
      <c r="AS1" s="131">
        <f>'Kinder Zuschuss'!X9</f>
        <v>0</v>
      </c>
      <c r="AT1" s="131">
        <f>'Kinder Zuschuss'!X10</f>
        <v>0</v>
      </c>
      <c r="AU1" s="131">
        <f>'Kinder Zuschuss'!X11</f>
        <v>0</v>
      </c>
      <c r="AV1" s="131">
        <f>'Kinder Zuschuss'!X12</f>
        <v>0</v>
      </c>
      <c r="AW1" s="131">
        <f>'Kinder Zuschuss'!X13</f>
        <v>0</v>
      </c>
      <c r="AX1" s="131">
        <f>'Kinder Zuschuss'!AH5</f>
        <v>0</v>
      </c>
      <c r="AY1" s="131">
        <f>'Kinder Zuschuss'!AH6</f>
        <v>0</v>
      </c>
      <c r="AZ1" s="131">
        <f>'Kinder Zuschuss'!AH7</f>
        <v>0</v>
      </c>
      <c r="BA1" s="131">
        <f>'Kinder Zuschuss'!AH8</f>
        <v>0</v>
      </c>
      <c r="BB1" s="131">
        <f>'Kinder Zuschuss'!AH9</f>
        <v>0</v>
      </c>
      <c r="BC1" s="131">
        <f>'Kinder Zuschuss'!AH10</f>
        <v>0</v>
      </c>
      <c r="BD1" s="131">
        <f>'Kinder Zuschuss'!AH11</f>
        <v>0</v>
      </c>
      <c r="BE1" s="131">
        <f>'Kinder Zuschuss'!AH12</f>
        <v>0</v>
      </c>
      <c r="BF1" s="131">
        <f>'Kinder Zuschuss'!AH13</f>
        <v>0</v>
      </c>
      <c r="BG1" s="131">
        <f>'Kinder Zuschuss'!AR5</f>
        <v>0</v>
      </c>
      <c r="BH1" s="131">
        <f>'Kinder Zuschuss'!AR6</f>
        <v>0</v>
      </c>
      <c r="BI1" s="131">
        <f>'Kinder Zuschuss'!AR7</f>
        <v>0</v>
      </c>
      <c r="BJ1" s="131">
        <f>'Kinder Zuschuss'!AR8</f>
        <v>0</v>
      </c>
      <c r="BK1" s="131">
        <f>'Kinder Zuschuss'!AR9</f>
        <v>0</v>
      </c>
      <c r="BL1" s="131">
        <f>'Kinder Zuschuss'!AR10</f>
        <v>0</v>
      </c>
      <c r="BM1" s="131">
        <f>'Kinder Zuschuss'!AR11</f>
        <v>0</v>
      </c>
      <c r="BN1" s="131">
        <f>'Kinder Zuschuss'!AR12</f>
        <v>0</v>
      </c>
      <c r="BO1" s="131">
        <f>'Kinder Zuschuss'!AR13</f>
        <v>0</v>
      </c>
      <c r="BP1" s="134">
        <f>'Kinder Zuschuss'!H21</f>
        <v>0</v>
      </c>
      <c r="BQ1" s="134" t="e">
        <f>'Kinder Zuschuss'!W21</f>
        <v>#DIV/0!</v>
      </c>
      <c r="BR1" s="131">
        <f>'Kinder Zuschuss'!$AX$18</f>
        <v>0</v>
      </c>
      <c r="BS1" s="132">
        <f>'Kinder Zuschuss'!$AX$19</f>
        <v>0</v>
      </c>
      <c r="BT1" s="132">
        <f>'Kinder Zuschuss'!$AX$20</f>
        <v>0</v>
      </c>
      <c r="BU1" s="132">
        <f>'Kinder Zuschuss'!$AX$21</f>
      </c>
      <c r="BV1" s="132">
        <f>'Kinder Zuschuss'!$AX$22</f>
        <v>0</v>
      </c>
      <c r="BW1" s="132">
        <f>'Kinder Zuschuss'!$AX$23</f>
        <v>0</v>
      </c>
      <c r="BX1" s="132">
        <f>'Kinder Zuschuss'!$AX$24</f>
        <v>0</v>
      </c>
      <c r="BY1" s="132">
        <f>'Kinder Zuschuss'!$AX$25</f>
        <v>0</v>
      </c>
      <c r="BZ1" s="132">
        <f>'Kinder Zuschuss'!$AX$26</f>
        <v>0</v>
      </c>
      <c r="CA1" s="132">
        <f>'Kinder Zuschuss'!$AX$27</f>
        <v>0</v>
      </c>
      <c r="CB1" s="132" t="str">
        <f>'Kinder Zuschuss'!$AX$28</f>
        <v> </v>
      </c>
      <c r="CC1" s="133">
        <f>Anleitung!$C$1</f>
        <v>41596</v>
      </c>
      <c r="CD1" s="135">
        <f>Allgemeines!B23</f>
        <v>0</v>
      </c>
      <c r="CE1" s="135">
        <f>'Kinder Zuschuss'!D5</f>
        <v>0</v>
      </c>
      <c r="CF1" s="135">
        <f>'Kinder Zuschuss'!D6</f>
        <v>0</v>
      </c>
      <c r="CG1" s="131">
        <f>Allgemeines!$B$15</f>
        <v>0</v>
      </c>
      <c r="CH1" s="131">
        <f>Allgemeines!$F$8</f>
        <v>0</v>
      </c>
      <c r="CI1" s="131">
        <f>Allgemeines!$F$14</f>
        <v>16</v>
      </c>
      <c r="CJ1" s="255">
        <f>'Kinder Zuschuss'!$AH$17</f>
        <v>0</v>
      </c>
      <c r="CK1" s="142" t="s">
        <v>166</v>
      </c>
    </row>
    <row r="2" spans="1:89" s="72" customFormat="1" ht="12.75">
      <c r="A2" s="130">
        <f>Allgemeines!B24</f>
        <v>0</v>
      </c>
      <c r="B2" s="131">
        <f>Allgemeines!$B$3</f>
        <v>0</v>
      </c>
      <c r="C2" s="131">
        <f>Allgemeines!$B$4</f>
        <v>0</v>
      </c>
      <c r="D2" s="131">
        <f>Allgemeines!$B$5</f>
        <v>0</v>
      </c>
      <c r="E2" s="131">
        <f>Allgemeines!$B$6</f>
        <v>0</v>
      </c>
      <c r="F2" s="131">
        <f>Allgemeines!$B$7</f>
        <v>0</v>
      </c>
      <c r="G2" s="131">
        <f>Allgemeines!$B$8</f>
        <v>0</v>
      </c>
      <c r="H2" s="131">
        <f>Allgemeines!$B$9</f>
        <v>0</v>
      </c>
      <c r="I2" s="131">
        <f>Allgemeines!$B$10</f>
        <v>0</v>
      </c>
      <c r="J2" s="131">
        <f>Allgemeines!$B$11</f>
        <v>0</v>
      </c>
      <c r="K2" s="131">
        <f>Allgemeines!$B$14</f>
        <v>0</v>
      </c>
      <c r="L2" s="131">
        <f>Allgemeines!$B$16</f>
        <v>0</v>
      </c>
      <c r="M2" s="131">
        <f>Allgemeines!$B$17</f>
        <v>0</v>
      </c>
      <c r="N2" s="131">
        <f>Allgemeines!$F$3</f>
        <v>0</v>
      </c>
      <c r="O2" s="131">
        <f>Allgemeines!$F$4</f>
        <v>0</v>
      </c>
      <c r="P2" s="131">
        <f>Allgemeines!$F$5</f>
        <v>0</v>
      </c>
      <c r="Q2" s="131">
        <f>Allgemeines!$F$6</f>
        <v>0</v>
      </c>
      <c r="R2" s="131">
        <f>Allgemeines!$F$7</f>
        <v>0</v>
      </c>
      <c r="S2" s="132">
        <f>Allgemeines!$F$9</f>
        <v>929.26</v>
      </c>
      <c r="T2" s="132">
        <f>Allgemeines!$F$11</f>
        <v>4.5</v>
      </c>
      <c r="U2" s="133" t="str">
        <f>Allgemeines!$F$12</f>
        <v>01.09.2013</v>
      </c>
      <c r="V2" s="131" t="str">
        <f>Allgemeines!$F$13</f>
        <v>2013/2014</v>
      </c>
      <c r="W2" s="131">
        <f>Allgemeines!$F$15</f>
        <v>0</v>
      </c>
      <c r="X2" s="131">
        <f>Allgemeines!$F$17</f>
        <v>25</v>
      </c>
      <c r="Y2" s="131">
        <f>'Kinder Zuschuss'!E7</f>
        <v>0</v>
      </c>
      <c r="Z2" s="131">
        <f>'Kinder Zuschuss'!E8</f>
        <v>0</v>
      </c>
      <c r="AA2" s="131">
        <f>'Kinder Zuschuss'!E9</f>
        <v>0</v>
      </c>
      <c r="AB2" s="131">
        <f>'Kinder Zuschuss'!E10</f>
        <v>0</v>
      </c>
      <c r="AC2" s="131">
        <f>'Kinder Zuschuss'!E11</f>
        <v>0</v>
      </c>
      <c r="AD2" s="131">
        <f>'Kinder Zuschuss'!E12</f>
        <v>0</v>
      </c>
      <c r="AE2" s="131">
        <f>'Kinder Zuschuss'!E13</f>
        <v>0</v>
      </c>
      <c r="AF2" s="131">
        <f>'Kinder Zuschuss'!O5</f>
        <v>0</v>
      </c>
      <c r="AG2" s="131">
        <f>'Kinder Zuschuss'!O6</f>
        <v>0</v>
      </c>
      <c r="AH2" s="131">
        <f>'Kinder Zuschuss'!O7</f>
        <v>0</v>
      </c>
      <c r="AI2" s="131">
        <f>'Kinder Zuschuss'!O8</f>
        <v>0</v>
      </c>
      <c r="AJ2" s="131">
        <f>'Kinder Zuschuss'!O9</f>
        <v>0</v>
      </c>
      <c r="AK2" s="131">
        <f>'Kinder Zuschuss'!O10</f>
        <v>0</v>
      </c>
      <c r="AL2" s="131">
        <f>'Kinder Zuschuss'!O11</f>
        <v>0</v>
      </c>
      <c r="AM2" s="131">
        <f>'Kinder Zuschuss'!O12</f>
        <v>0</v>
      </c>
      <c r="AN2" s="131">
        <f>'Kinder Zuschuss'!O13</f>
        <v>0</v>
      </c>
      <c r="AO2" s="131">
        <f>'Kinder Zuschuss'!Y5</f>
        <v>0</v>
      </c>
      <c r="AP2" s="131">
        <f>'Kinder Zuschuss'!Y6</f>
        <v>0</v>
      </c>
      <c r="AQ2" s="131">
        <f>'Kinder Zuschuss'!Y7</f>
        <v>0</v>
      </c>
      <c r="AR2" s="131">
        <f>'Kinder Zuschuss'!Y8</f>
        <v>0</v>
      </c>
      <c r="AS2" s="131">
        <f>'Kinder Zuschuss'!Y9</f>
        <v>0</v>
      </c>
      <c r="AT2" s="131">
        <f>'Kinder Zuschuss'!Y10</f>
        <v>0</v>
      </c>
      <c r="AU2" s="131">
        <f>'Kinder Zuschuss'!Y11</f>
        <v>0</v>
      </c>
      <c r="AV2" s="131">
        <f>'Kinder Zuschuss'!Y12</f>
        <v>0</v>
      </c>
      <c r="AW2" s="131">
        <f>'Kinder Zuschuss'!Y13</f>
        <v>0</v>
      </c>
      <c r="AX2" s="131">
        <f>'Kinder Zuschuss'!AI5</f>
        <v>0</v>
      </c>
      <c r="AY2" s="131">
        <f>'Kinder Zuschuss'!AI6</f>
        <v>0</v>
      </c>
      <c r="AZ2" s="131">
        <f>'Kinder Zuschuss'!AI7</f>
        <v>0</v>
      </c>
      <c r="BA2" s="131">
        <f>'Kinder Zuschuss'!AI8</f>
        <v>0</v>
      </c>
      <c r="BB2" s="131">
        <f>'Kinder Zuschuss'!AI9</f>
        <v>0</v>
      </c>
      <c r="BC2" s="131">
        <f>'Kinder Zuschuss'!AI10</f>
        <v>0</v>
      </c>
      <c r="BD2" s="131">
        <f>'Kinder Zuschuss'!AI11</f>
        <v>0</v>
      </c>
      <c r="BE2" s="131">
        <f>'Kinder Zuschuss'!AI12</f>
        <v>0</v>
      </c>
      <c r="BF2" s="131">
        <f>'Kinder Zuschuss'!AI13</f>
        <v>0</v>
      </c>
      <c r="BG2" s="131">
        <f>'Kinder Zuschuss'!AS5</f>
        <v>0</v>
      </c>
      <c r="BH2" s="131">
        <f>'Kinder Zuschuss'!AS6</f>
        <v>0</v>
      </c>
      <c r="BI2" s="131">
        <f>'Kinder Zuschuss'!AS7</f>
        <v>0</v>
      </c>
      <c r="BJ2" s="131">
        <f>'Kinder Zuschuss'!AS8</f>
        <v>0</v>
      </c>
      <c r="BK2" s="131">
        <f>'Kinder Zuschuss'!AS9</f>
        <v>0</v>
      </c>
      <c r="BL2" s="131">
        <f>'Kinder Zuschuss'!AS10</f>
        <v>0</v>
      </c>
      <c r="BM2" s="131">
        <f>'Kinder Zuschuss'!AS11</f>
        <v>0</v>
      </c>
      <c r="BN2" s="131">
        <f>'Kinder Zuschuss'!AS12</f>
        <v>0</v>
      </c>
      <c r="BO2" s="131">
        <f>'Kinder Zuschuss'!AS13</f>
        <v>0</v>
      </c>
      <c r="BP2" s="134">
        <f>'Kinder Zuschuss'!H22</f>
        <v>0</v>
      </c>
      <c r="BQ2" s="134">
        <f>'Kinder Zuschuss'!W22</f>
        <v>0</v>
      </c>
      <c r="BR2" s="131">
        <f>'Kinder Zuschuss'!$AX$18</f>
        <v>0</v>
      </c>
      <c r="BS2" s="132">
        <f>'Kinder Zuschuss'!$AX$19</f>
        <v>0</v>
      </c>
      <c r="BT2" s="132">
        <f>'Kinder Zuschuss'!$AX$20</f>
        <v>0</v>
      </c>
      <c r="BU2" s="132">
        <f>'Kinder Zuschuss'!$AX$21</f>
      </c>
      <c r="BV2" s="132">
        <f>'Kinder Zuschuss'!$AX$22</f>
        <v>0</v>
      </c>
      <c r="BW2" s="132">
        <f>'Kinder Zuschuss'!$AX$23</f>
        <v>0</v>
      </c>
      <c r="BX2" s="132">
        <f>'Kinder Zuschuss'!$AX$24</f>
        <v>0</v>
      </c>
      <c r="BY2" s="132">
        <f>'Kinder Zuschuss'!$AX$25</f>
        <v>0</v>
      </c>
      <c r="BZ2" s="132">
        <f>'Kinder Zuschuss'!$AX$26</f>
        <v>0</v>
      </c>
      <c r="CA2" s="132">
        <f>'Kinder Zuschuss'!$AX$27</f>
        <v>0</v>
      </c>
      <c r="CB2" s="132" t="str">
        <f>'Kinder Zuschuss'!$AX$28</f>
        <v> </v>
      </c>
      <c r="CC2" s="133">
        <f>Anleitung!$C$1</f>
        <v>41596</v>
      </c>
      <c r="CD2" s="135">
        <f>Allgemeines!B24</f>
        <v>0</v>
      </c>
      <c r="CE2" s="135">
        <f>'Kinder Zuschuss'!E5</f>
        <v>0</v>
      </c>
      <c r="CF2" s="135">
        <f>'Kinder Zuschuss'!E6</f>
        <v>0</v>
      </c>
      <c r="CG2" s="131">
        <f>Allgemeines!$B$15</f>
        <v>0</v>
      </c>
      <c r="CH2" s="131">
        <f>Allgemeines!$F$8</f>
        <v>0</v>
      </c>
      <c r="CI2" s="131">
        <f>Allgemeines!$F$14</f>
        <v>16</v>
      </c>
      <c r="CJ2" s="255">
        <f>'Kinder Zuschuss'!$AI$17</f>
        <v>0</v>
      </c>
      <c r="CK2" s="143" t="s">
        <v>166</v>
      </c>
    </row>
    <row r="3" spans="1:89" s="72" customFormat="1" ht="12.75">
      <c r="A3" s="130">
        <f>Allgemeines!B25</f>
        <v>0</v>
      </c>
      <c r="B3" s="131">
        <f>Allgemeines!$B$3</f>
        <v>0</v>
      </c>
      <c r="C3" s="131">
        <f>Allgemeines!$B$4</f>
        <v>0</v>
      </c>
      <c r="D3" s="131">
        <f>Allgemeines!$B$5</f>
        <v>0</v>
      </c>
      <c r="E3" s="131">
        <f>Allgemeines!$B$6</f>
        <v>0</v>
      </c>
      <c r="F3" s="131">
        <f>Allgemeines!$B$7</f>
        <v>0</v>
      </c>
      <c r="G3" s="131">
        <f>Allgemeines!$B$8</f>
        <v>0</v>
      </c>
      <c r="H3" s="131">
        <f>Allgemeines!$B$9</f>
        <v>0</v>
      </c>
      <c r="I3" s="131">
        <f>Allgemeines!$B$10</f>
        <v>0</v>
      </c>
      <c r="J3" s="131">
        <f>Allgemeines!$B$11</f>
        <v>0</v>
      </c>
      <c r="K3" s="131">
        <f>Allgemeines!$B$14</f>
        <v>0</v>
      </c>
      <c r="L3" s="131">
        <f>Allgemeines!$B$16</f>
        <v>0</v>
      </c>
      <c r="M3" s="131">
        <f>Allgemeines!$B$17</f>
        <v>0</v>
      </c>
      <c r="N3" s="131">
        <f>Allgemeines!$F$3</f>
        <v>0</v>
      </c>
      <c r="O3" s="131">
        <f>Allgemeines!$F$4</f>
        <v>0</v>
      </c>
      <c r="P3" s="131">
        <f>Allgemeines!$F$5</f>
        <v>0</v>
      </c>
      <c r="Q3" s="131">
        <f>Allgemeines!$F$6</f>
        <v>0</v>
      </c>
      <c r="R3" s="131">
        <f>Allgemeines!$F$7</f>
        <v>0</v>
      </c>
      <c r="S3" s="132">
        <f>Allgemeines!$F$9</f>
        <v>929.26</v>
      </c>
      <c r="T3" s="132">
        <f>Allgemeines!$F$11</f>
        <v>4.5</v>
      </c>
      <c r="U3" s="133" t="str">
        <f>Allgemeines!$F$12</f>
        <v>01.09.2013</v>
      </c>
      <c r="V3" s="131" t="str">
        <f>Allgemeines!$F$13</f>
        <v>2013/2014</v>
      </c>
      <c r="W3" s="131">
        <f>Allgemeines!$F$15</f>
        <v>0</v>
      </c>
      <c r="X3" s="131">
        <f>Allgemeines!$F$17</f>
        <v>25</v>
      </c>
      <c r="Y3" s="131">
        <f>'Kinder Zuschuss'!F7</f>
        <v>0</v>
      </c>
      <c r="Z3" s="131">
        <f>'Kinder Zuschuss'!F8</f>
        <v>0</v>
      </c>
      <c r="AA3" s="131">
        <f>'Kinder Zuschuss'!F9</f>
        <v>0</v>
      </c>
      <c r="AB3" s="131">
        <f>'Kinder Zuschuss'!F10</f>
        <v>0</v>
      </c>
      <c r="AC3" s="131">
        <f>'Kinder Zuschuss'!F11</f>
        <v>0</v>
      </c>
      <c r="AD3" s="131">
        <f>'Kinder Zuschuss'!F12</f>
        <v>0</v>
      </c>
      <c r="AE3" s="131">
        <f>'Kinder Zuschuss'!F13</f>
        <v>0</v>
      </c>
      <c r="AF3" s="131">
        <f>'Kinder Zuschuss'!P5</f>
        <v>0</v>
      </c>
      <c r="AG3" s="131">
        <f>'Kinder Zuschuss'!P6</f>
        <v>0</v>
      </c>
      <c r="AH3" s="131">
        <f>'Kinder Zuschuss'!P7</f>
        <v>0</v>
      </c>
      <c r="AI3" s="131">
        <f>'Kinder Zuschuss'!P8</f>
        <v>0</v>
      </c>
      <c r="AJ3" s="131">
        <f>'Kinder Zuschuss'!P9</f>
        <v>0</v>
      </c>
      <c r="AK3" s="131">
        <f>'Kinder Zuschuss'!P10</f>
        <v>0</v>
      </c>
      <c r="AL3" s="131">
        <f>'Kinder Zuschuss'!P11</f>
        <v>0</v>
      </c>
      <c r="AM3" s="131">
        <f>'Kinder Zuschuss'!P12</f>
        <v>0</v>
      </c>
      <c r="AN3" s="131">
        <f>'Kinder Zuschuss'!P13</f>
        <v>0</v>
      </c>
      <c r="AO3" s="131">
        <f>'Kinder Zuschuss'!Z5</f>
        <v>0</v>
      </c>
      <c r="AP3" s="131">
        <f>'Kinder Zuschuss'!Z6</f>
        <v>0</v>
      </c>
      <c r="AQ3" s="131">
        <f>'Kinder Zuschuss'!Z7</f>
        <v>0</v>
      </c>
      <c r="AR3" s="131">
        <f>'Kinder Zuschuss'!Z8</f>
        <v>0</v>
      </c>
      <c r="AS3" s="131">
        <f>'Kinder Zuschuss'!Z9</f>
        <v>0</v>
      </c>
      <c r="AT3" s="131">
        <f>'Kinder Zuschuss'!Z10</f>
        <v>0</v>
      </c>
      <c r="AU3" s="131">
        <f>'Kinder Zuschuss'!Z11</f>
        <v>0</v>
      </c>
      <c r="AV3" s="131">
        <f>'Kinder Zuschuss'!Z12</f>
        <v>0</v>
      </c>
      <c r="AW3" s="131">
        <f>'Kinder Zuschuss'!Z13</f>
        <v>0</v>
      </c>
      <c r="AX3" s="131">
        <f>'Kinder Zuschuss'!AJ5</f>
        <v>0</v>
      </c>
      <c r="AY3" s="131">
        <f>'Kinder Zuschuss'!AJ6</f>
        <v>0</v>
      </c>
      <c r="AZ3" s="131">
        <f>'Kinder Zuschuss'!AJ7</f>
        <v>0</v>
      </c>
      <c r="BA3" s="131">
        <f>'Kinder Zuschuss'!AJ8</f>
        <v>0</v>
      </c>
      <c r="BB3" s="131">
        <f>'Kinder Zuschuss'!AJ9</f>
        <v>0</v>
      </c>
      <c r="BC3" s="131">
        <f>'Kinder Zuschuss'!AJ10</f>
        <v>0</v>
      </c>
      <c r="BD3" s="131">
        <f>'Kinder Zuschuss'!AJ11</f>
        <v>0</v>
      </c>
      <c r="BE3" s="131">
        <f>'Kinder Zuschuss'!AJ12</f>
        <v>0</v>
      </c>
      <c r="BF3" s="131">
        <f>'Kinder Zuschuss'!AJ13</f>
        <v>0</v>
      </c>
      <c r="BG3" s="131">
        <f>'Kinder Zuschuss'!AT5</f>
        <v>0</v>
      </c>
      <c r="BH3" s="131">
        <f>'Kinder Zuschuss'!AT6</f>
        <v>0</v>
      </c>
      <c r="BI3" s="131">
        <f>'Kinder Zuschuss'!AT7</f>
        <v>0</v>
      </c>
      <c r="BJ3" s="131">
        <f>'Kinder Zuschuss'!AT8</f>
        <v>0</v>
      </c>
      <c r="BK3" s="131">
        <f>'Kinder Zuschuss'!AT9</f>
        <v>0</v>
      </c>
      <c r="BL3" s="131">
        <f>'Kinder Zuschuss'!AT10</f>
        <v>0</v>
      </c>
      <c r="BM3" s="131">
        <f>'Kinder Zuschuss'!AT11</f>
        <v>0</v>
      </c>
      <c r="BN3" s="131">
        <f>'Kinder Zuschuss'!AT12</f>
        <v>0</v>
      </c>
      <c r="BO3" s="131">
        <f>'Kinder Zuschuss'!AT13</f>
        <v>0</v>
      </c>
      <c r="BP3" s="134">
        <f>'Kinder Zuschuss'!H23</f>
        <v>0</v>
      </c>
      <c r="BQ3" s="134">
        <f>'Kinder Zuschuss'!W23</f>
        <v>0</v>
      </c>
      <c r="BR3" s="131">
        <f>'Kinder Zuschuss'!$AX$18</f>
        <v>0</v>
      </c>
      <c r="BS3" s="132">
        <f>'Kinder Zuschuss'!$AX$19</f>
        <v>0</v>
      </c>
      <c r="BT3" s="132">
        <f>'Kinder Zuschuss'!$AX$20</f>
        <v>0</v>
      </c>
      <c r="BU3" s="132">
        <f>'Kinder Zuschuss'!$AX$21</f>
      </c>
      <c r="BV3" s="132">
        <f>'Kinder Zuschuss'!$AX$22</f>
        <v>0</v>
      </c>
      <c r="BW3" s="132">
        <f>'Kinder Zuschuss'!$AX$23</f>
        <v>0</v>
      </c>
      <c r="BX3" s="132">
        <f>'Kinder Zuschuss'!$AX$24</f>
        <v>0</v>
      </c>
      <c r="BY3" s="132">
        <f>'Kinder Zuschuss'!$AX$25</f>
        <v>0</v>
      </c>
      <c r="BZ3" s="132">
        <f>'Kinder Zuschuss'!$AX$26</f>
        <v>0</v>
      </c>
      <c r="CA3" s="132">
        <f>'Kinder Zuschuss'!$AX$27</f>
        <v>0</v>
      </c>
      <c r="CB3" s="132" t="str">
        <f>'Kinder Zuschuss'!$AX$28</f>
        <v> </v>
      </c>
      <c r="CC3" s="133">
        <f>Anleitung!$C$1</f>
        <v>41596</v>
      </c>
      <c r="CD3" s="135">
        <f>Allgemeines!B25</f>
        <v>0</v>
      </c>
      <c r="CE3" s="135">
        <f>'Kinder Zuschuss'!F5</f>
        <v>0</v>
      </c>
      <c r="CF3" s="135">
        <f>'Kinder Zuschuss'!F6</f>
        <v>0</v>
      </c>
      <c r="CG3" s="131">
        <f>Allgemeines!$B$15</f>
        <v>0</v>
      </c>
      <c r="CH3" s="131">
        <f>Allgemeines!$F$8</f>
        <v>0</v>
      </c>
      <c r="CI3" s="131">
        <f>Allgemeines!$F$14</f>
        <v>16</v>
      </c>
      <c r="CJ3" s="255">
        <f>'Kinder Zuschuss'!$AJ$17</f>
        <v>0</v>
      </c>
      <c r="CK3" s="143" t="s">
        <v>166</v>
      </c>
    </row>
    <row r="4" spans="1:89" s="72" customFormat="1" ht="12.75">
      <c r="A4" s="130">
        <f>Allgemeines!B26</f>
        <v>0</v>
      </c>
      <c r="B4" s="131">
        <f>Allgemeines!$B$3</f>
        <v>0</v>
      </c>
      <c r="C4" s="131">
        <f>Allgemeines!$B$4</f>
        <v>0</v>
      </c>
      <c r="D4" s="131">
        <f>Allgemeines!$B$5</f>
        <v>0</v>
      </c>
      <c r="E4" s="131">
        <f>Allgemeines!$B$6</f>
        <v>0</v>
      </c>
      <c r="F4" s="131">
        <f>Allgemeines!$B$7</f>
        <v>0</v>
      </c>
      <c r="G4" s="131">
        <f>Allgemeines!$B$8</f>
        <v>0</v>
      </c>
      <c r="H4" s="131">
        <f>Allgemeines!$B$9</f>
        <v>0</v>
      </c>
      <c r="I4" s="131">
        <f>Allgemeines!$B$10</f>
        <v>0</v>
      </c>
      <c r="J4" s="131">
        <f>Allgemeines!$B$11</f>
        <v>0</v>
      </c>
      <c r="K4" s="131">
        <f>Allgemeines!$B$14</f>
        <v>0</v>
      </c>
      <c r="L4" s="131">
        <f>Allgemeines!$B$16</f>
        <v>0</v>
      </c>
      <c r="M4" s="131">
        <f>Allgemeines!$B$17</f>
        <v>0</v>
      </c>
      <c r="N4" s="131">
        <f>Allgemeines!$F$3</f>
        <v>0</v>
      </c>
      <c r="O4" s="131">
        <f>Allgemeines!$F$4</f>
        <v>0</v>
      </c>
      <c r="P4" s="131">
        <f>Allgemeines!$F$5</f>
        <v>0</v>
      </c>
      <c r="Q4" s="131">
        <f>Allgemeines!$F$6</f>
        <v>0</v>
      </c>
      <c r="R4" s="131">
        <f>Allgemeines!$F$7</f>
        <v>0</v>
      </c>
      <c r="S4" s="132">
        <f>Allgemeines!$F$9</f>
        <v>929.26</v>
      </c>
      <c r="T4" s="132">
        <f>Allgemeines!$F$11</f>
        <v>4.5</v>
      </c>
      <c r="U4" s="133" t="str">
        <f>Allgemeines!$F$12</f>
        <v>01.09.2013</v>
      </c>
      <c r="V4" s="131" t="str">
        <f>Allgemeines!$F$13</f>
        <v>2013/2014</v>
      </c>
      <c r="W4" s="131">
        <f>Allgemeines!$F$15</f>
        <v>0</v>
      </c>
      <c r="X4" s="131">
        <f>Allgemeines!$F$17</f>
        <v>25</v>
      </c>
      <c r="Y4" s="131">
        <f>'Kinder Zuschuss'!G7</f>
        <v>0</v>
      </c>
      <c r="Z4" s="131">
        <f>'Kinder Zuschuss'!G8</f>
        <v>0</v>
      </c>
      <c r="AA4" s="131">
        <f>'Kinder Zuschuss'!G9</f>
        <v>0</v>
      </c>
      <c r="AB4" s="131">
        <f>'Kinder Zuschuss'!G10</f>
        <v>0</v>
      </c>
      <c r="AC4" s="131">
        <f>'Kinder Zuschuss'!G11</f>
        <v>0</v>
      </c>
      <c r="AD4" s="131">
        <f>'Kinder Zuschuss'!G12</f>
        <v>0</v>
      </c>
      <c r="AE4" s="131">
        <f>'Kinder Zuschuss'!G13</f>
        <v>0</v>
      </c>
      <c r="AF4" s="131">
        <f>'Kinder Zuschuss'!Q5</f>
        <v>0</v>
      </c>
      <c r="AG4" s="131">
        <f>'Kinder Zuschuss'!Q6</f>
        <v>0</v>
      </c>
      <c r="AH4" s="131">
        <f>'Kinder Zuschuss'!Q7</f>
        <v>0</v>
      </c>
      <c r="AI4" s="131">
        <f>'Kinder Zuschuss'!Q8</f>
        <v>0</v>
      </c>
      <c r="AJ4" s="131">
        <f>'Kinder Zuschuss'!Q9</f>
        <v>0</v>
      </c>
      <c r="AK4" s="131">
        <f>'Kinder Zuschuss'!Q10</f>
        <v>0</v>
      </c>
      <c r="AL4" s="131">
        <f>'Kinder Zuschuss'!Q11</f>
        <v>0</v>
      </c>
      <c r="AM4" s="131">
        <f>'Kinder Zuschuss'!Q12</f>
        <v>0</v>
      </c>
      <c r="AN4" s="131">
        <f>'Kinder Zuschuss'!Q13</f>
        <v>0</v>
      </c>
      <c r="AO4" s="131">
        <f>'Kinder Zuschuss'!AA5</f>
        <v>0</v>
      </c>
      <c r="AP4" s="131">
        <f>'Kinder Zuschuss'!AA6</f>
        <v>0</v>
      </c>
      <c r="AQ4" s="131">
        <f>'Kinder Zuschuss'!AA7</f>
        <v>0</v>
      </c>
      <c r="AR4" s="131">
        <f>'Kinder Zuschuss'!AA8</f>
        <v>0</v>
      </c>
      <c r="AS4" s="131">
        <f>'Kinder Zuschuss'!AA9</f>
        <v>0</v>
      </c>
      <c r="AT4" s="131">
        <f>'Kinder Zuschuss'!AA10</f>
        <v>0</v>
      </c>
      <c r="AU4" s="131">
        <f>'Kinder Zuschuss'!AA11</f>
        <v>0</v>
      </c>
      <c r="AV4" s="131">
        <f>'Kinder Zuschuss'!AA12</f>
        <v>0</v>
      </c>
      <c r="AW4" s="131">
        <f>'Kinder Zuschuss'!AA13</f>
        <v>0</v>
      </c>
      <c r="AX4" s="131">
        <f>'Kinder Zuschuss'!AK5</f>
        <v>0</v>
      </c>
      <c r="AY4" s="131">
        <f>'Kinder Zuschuss'!AK6</f>
        <v>0</v>
      </c>
      <c r="AZ4" s="131">
        <f>'Kinder Zuschuss'!AK7</f>
        <v>0</v>
      </c>
      <c r="BA4" s="131">
        <f>'Kinder Zuschuss'!AK8</f>
        <v>0</v>
      </c>
      <c r="BB4" s="131">
        <f>'Kinder Zuschuss'!AK9</f>
        <v>0</v>
      </c>
      <c r="BC4" s="131">
        <f>'Kinder Zuschuss'!AK10</f>
        <v>0</v>
      </c>
      <c r="BD4" s="131">
        <f>'Kinder Zuschuss'!AK11</f>
        <v>0</v>
      </c>
      <c r="BE4" s="131">
        <f>'Kinder Zuschuss'!AK12</f>
        <v>0</v>
      </c>
      <c r="BF4" s="131">
        <f>'Kinder Zuschuss'!AK13</f>
        <v>0</v>
      </c>
      <c r="BG4" s="131">
        <f>'Kinder Zuschuss'!AU5</f>
        <v>0</v>
      </c>
      <c r="BH4" s="131">
        <f>'Kinder Zuschuss'!AU6</f>
        <v>0</v>
      </c>
      <c r="BI4" s="131">
        <f>'Kinder Zuschuss'!AU7</f>
        <v>0</v>
      </c>
      <c r="BJ4" s="131">
        <f>'Kinder Zuschuss'!AU8</f>
        <v>0</v>
      </c>
      <c r="BK4" s="131">
        <f>'Kinder Zuschuss'!AU9</f>
        <v>0</v>
      </c>
      <c r="BL4" s="131">
        <f>'Kinder Zuschuss'!AU10</f>
        <v>0</v>
      </c>
      <c r="BM4" s="131">
        <f>'Kinder Zuschuss'!AU11</f>
        <v>0</v>
      </c>
      <c r="BN4" s="131">
        <f>'Kinder Zuschuss'!AU12</f>
        <v>0</v>
      </c>
      <c r="BO4" s="131">
        <f>'Kinder Zuschuss'!AU13</f>
        <v>0</v>
      </c>
      <c r="BP4" s="134">
        <f>'Kinder Zuschuss'!H24</f>
        <v>0</v>
      </c>
      <c r="BQ4" s="134">
        <f>'Kinder Zuschuss'!W24</f>
        <v>0</v>
      </c>
      <c r="BR4" s="131">
        <f>'Kinder Zuschuss'!$AX$18</f>
        <v>0</v>
      </c>
      <c r="BS4" s="132">
        <f>'Kinder Zuschuss'!$AX$19</f>
        <v>0</v>
      </c>
      <c r="BT4" s="132">
        <f>'Kinder Zuschuss'!$AX$20</f>
        <v>0</v>
      </c>
      <c r="BU4" s="132">
        <f>'Kinder Zuschuss'!$AX$21</f>
      </c>
      <c r="BV4" s="132">
        <f>'Kinder Zuschuss'!$AX$22</f>
        <v>0</v>
      </c>
      <c r="BW4" s="132">
        <f>'Kinder Zuschuss'!$AX$23</f>
        <v>0</v>
      </c>
      <c r="BX4" s="132">
        <f>'Kinder Zuschuss'!$AX$24</f>
        <v>0</v>
      </c>
      <c r="BY4" s="132">
        <f>'Kinder Zuschuss'!$AX$25</f>
        <v>0</v>
      </c>
      <c r="BZ4" s="132">
        <f>'Kinder Zuschuss'!$AX$26</f>
        <v>0</v>
      </c>
      <c r="CA4" s="132">
        <f>'Kinder Zuschuss'!$AX$27</f>
        <v>0</v>
      </c>
      <c r="CB4" s="132" t="str">
        <f>'Kinder Zuschuss'!$AX$28</f>
        <v> </v>
      </c>
      <c r="CC4" s="133">
        <f>Anleitung!$C$1</f>
        <v>41596</v>
      </c>
      <c r="CD4" s="135">
        <f>Allgemeines!B26</f>
        <v>0</v>
      </c>
      <c r="CE4" s="135">
        <f>'Kinder Zuschuss'!G5</f>
        <v>0</v>
      </c>
      <c r="CF4" s="135">
        <f>'Kinder Zuschuss'!G6</f>
        <v>0</v>
      </c>
      <c r="CG4" s="131">
        <f>Allgemeines!$B$15</f>
        <v>0</v>
      </c>
      <c r="CH4" s="131">
        <f>Allgemeines!$F$8</f>
        <v>0</v>
      </c>
      <c r="CI4" s="131">
        <f>Allgemeines!$F$14</f>
        <v>16</v>
      </c>
      <c r="CJ4" s="255">
        <f>'Kinder Zuschuss'!$AK$17</f>
        <v>0</v>
      </c>
      <c r="CK4" s="143" t="s">
        <v>166</v>
      </c>
    </row>
    <row r="5" spans="1:89" s="72" customFormat="1" ht="12.75">
      <c r="A5" s="130">
        <f>Allgemeines!B27</f>
        <v>0</v>
      </c>
      <c r="B5" s="131">
        <f>Allgemeines!$B$3</f>
        <v>0</v>
      </c>
      <c r="C5" s="131">
        <f>Allgemeines!$B$4</f>
        <v>0</v>
      </c>
      <c r="D5" s="131">
        <f>Allgemeines!$B$5</f>
        <v>0</v>
      </c>
      <c r="E5" s="131">
        <f>Allgemeines!$B$6</f>
        <v>0</v>
      </c>
      <c r="F5" s="131">
        <f>Allgemeines!$B$7</f>
        <v>0</v>
      </c>
      <c r="G5" s="131">
        <f>Allgemeines!$B$8</f>
        <v>0</v>
      </c>
      <c r="H5" s="131">
        <f>Allgemeines!$B$9</f>
        <v>0</v>
      </c>
      <c r="I5" s="131">
        <f>Allgemeines!$B$10</f>
        <v>0</v>
      </c>
      <c r="J5" s="131">
        <f>Allgemeines!$B$11</f>
        <v>0</v>
      </c>
      <c r="K5" s="131">
        <f>Allgemeines!$B$14</f>
        <v>0</v>
      </c>
      <c r="L5" s="131">
        <f>Allgemeines!$B$16</f>
        <v>0</v>
      </c>
      <c r="M5" s="131">
        <f>Allgemeines!$B$17</f>
        <v>0</v>
      </c>
      <c r="N5" s="131">
        <f>Allgemeines!$F$3</f>
        <v>0</v>
      </c>
      <c r="O5" s="131">
        <f>Allgemeines!$F$4</f>
        <v>0</v>
      </c>
      <c r="P5" s="131">
        <f>Allgemeines!$F$5</f>
        <v>0</v>
      </c>
      <c r="Q5" s="131">
        <f>Allgemeines!$F$6</f>
        <v>0</v>
      </c>
      <c r="R5" s="131">
        <f>Allgemeines!$F$7</f>
        <v>0</v>
      </c>
      <c r="S5" s="132">
        <f>Allgemeines!$F$9</f>
        <v>929.26</v>
      </c>
      <c r="T5" s="132">
        <f>Allgemeines!$F$11</f>
        <v>4.5</v>
      </c>
      <c r="U5" s="133" t="str">
        <f>Allgemeines!$F$12</f>
        <v>01.09.2013</v>
      </c>
      <c r="V5" s="131" t="str">
        <f>Allgemeines!$F$13</f>
        <v>2013/2014</v>
      </c>
      <c r="W5" s="131">
        <f>Allgemeines!$F$15</f>
        <v>0</v>
      </c>
      <c r="X5" s="131">
        <f>Allgemeines!$F$17</f>
        <v>25</v>
      </c>
      <c r="Y5" s="131">
        <f>'Kinder Zuschuss'!H7</f>
        <v>0</v>
      </c>
      <c r="Z5" s="131">
        <f>'Kinder Zuschuss'!H8</f>
        <v>0</v>
      </c>
      <c r="AA5" s="131">
        <f>'Kinder Zuschuss'!H9</f>
        <v>0</v>
      </c>
      <c r="AB5" s="131">
        <f>'Kinder Zuschuss'!H10</f>
        <v>0</v>
      </c>
      <c r="AC5" s="131">
        <f>'Kinder Zuschuss'!H11</f>
        <v>0</v>
      </c>
      <c r="AD5" s="131">
        <f>'Kinder Zuschuss'!H12</f>
        <v>0</v>
      </c>
      <c r="AE5" s="131">
        <f>'Kinder Zuschuss'!H13</f>
        <v>0</v>
      </c>
      <c r="AF5" s="131">
        <f>'Kinder Zuschuss'!R5</f>
        <v>0</v>
      </c>
      <c r="AG5" s="131">
        <f>'Kinder Zuschuss'!R6</f>
        <v>0</v>
      </c>
      <c r="AH5" s="131">
        <f>'Kinder Zuschuss'!R7</f>
        <v>0</v>
      </c>
      <c r="AI5" s="131">
        <f>'Kinder Zuschuss'!R8</f>
        <v>0</v>
      </c>
      <c r="AJ5" s="131">
        <f>'Kinder Zuschuss'!R9</f>
        <v>0</v>
      </c>
      <c r="AK5" s="131">
        <f>'Kinder Zuschuss'!R10</f>
        <v>0</v>
      </c>
      <c r="AL5" s="131">
        <f>'Kinder Zuschuss'!R11</f>
        <v>0</v>
      </c>
      <c r="AM5" s="131">
        <f>'Kinder Zuschuss'!R12</f>
        <v>0</v>
      </c>
      <c r="AN5" s="131">
        <f>'Kinder Zuschuss'!R13</f>
        <v>0</v>
      </c>
      <c r="AO5" s="131">
        <f>'Kinder Zuschuss'!AB5</f>
        <v>0</v>
      </c>
      <c r="AP5" s="131">
        <f>'Kinder Zuschuss'!AB6</f>
        <v>0</v>
      </c>
      <c r="AQ5" s="131">
        <f>'Kinder Zuschuss'!AB7</f>
        <v>0</v>
      </c>
      <c r="AR5" s="131">
        <f>'Kinder Zuschuss'!AB8</f>
        <v>0</v>
      </c>
      <c r="AS5" s="131">
        <f>'Kinder Zuschuss'!AB9</f>
        <v>0</v>
      </c>
      <c r="AT5" s="131">
        <f>'Kinder Zuschuss'!AB10</f>
        <v>0</v>
      </c>
      <c r="AU5" s="131">
        <f>'Kinder Zuschuss'!AB11</f>
        <v>0</v>
      </c>
      <c r="AV5" s="131">
        <f>'Kinder Zuschuss'!AB12</f>
        <v>0</v>
      </c>
      <c r="AW5" s="131">
        <f>'Kinder Zuschuss'!AB13</f>
        <v>0</v>
      </c>
      <c r="AX5" s="131">
        <f>'Kinder Zuschuss'!AL5</f>
        <v>0</v>
      </c>
      <c r="AY5" s="131">
        <f>'Kinder Zuschuss'!AL6</f>
        <v>0</v>
      </c>
      <c r="AZ5" s="131">
        <f>'Kinder Zuschuss'!AL7</f>
        <v>0</v>
      </c>
      <c r="BA5" s="131">
        <f>'Kinder Zuschuss'!AL8</f>
        <v>0</v>
      </c>
      <c r="BB5" s="131">
        <f>'Kinder Zuschuss'!AL9</f>
        <v>0</v>
      </c>
      <c r="BC5" s="131">
        <f>'Kinder Zuschuss'!AL10</f>
        <v>0</v>
      </c>
      <c r="BD5" s="131">
        <f>'Kinder Zuschuss'!AL11</f>
        <v>0</v>
      </c>
      <c r="BE5" s="131">
        <f>'Kinder Zuschuss'!AL12</f>
        <v>0</v>
      </c>
      <c r="BF5" s="131">
        <f>'Kinder Zuschuss'!AL13</f>
        <v>0</v>
      </c>
      <c r="BG5" s="131">
        <f>'Kinder Zuschuss'!AV5</f>
        <v>0</v>
      </c>
      <c r="BH5" s="131">
        <f>'Kinder Zuschuss'!AV6</f>
        <v>0</v>
      </c>
      <c r="BI5" s="131">
        <f>'Kinder Zuschuss'!AV7</f>
        <v>0</v>
      </c>
      <c r="BJ5" s="131">
        <f>'Kinder Zuschuss'!AV8</f>
        <v>0</v>
      </c>
      <c r="BK5" s="131">
        <f>'Kinder Zuschuss'!AV9</f>
        <v>0</v>
      </c>
      <c r="BL5" s="131">
        <f>'Kinder Zuschuss'!AV10</f>
        <v>0</v>
      </c>
      <c r="BM5" s="131">
        <f>'Kinder Zuschuss'!AV11</f>
        <v>0</v>
      </c>
      <c r="BN5" s="131">
        <f>'Kinder Zuschuss'!AV12</f>
        <v>0</v>
      </c>
      <c r="BO5" s="131">
        <f>'Kinder Zuschuss'!AV13</f>
        <v>0</v>
      </c>
      <c r="BP5" s="134">
        <f>'Kinder Zuschuss'!H25</f>
        <v>0</v>
      </c>
      <c r="BQ5" s="134">
        <f>'Kinder Zuschuss'!W25</f>
        <v>0</v>
      </c>
      <c r="BR5" s="131">
        <f>'Kinder Zuschuss'!$AX$18</f>
        <v>0</v>
      </c>
      <c r="BS5" s="132">
        <f>'Kinder Zuschuss'!$AX$19</f>
        <v>0</v>
      </c>
      <c r="BT5" s="132">
        <f>'Kinder Zuschuss'!$AX$20</f>
        <v>0</v>
      </c>
      <c r="BU5" s="132">
        <f>'Kinder Zuschuss'!$AX$21</f>
      </c>
      <c r="BV5" s="132">
        <f>'Kinder Zuschuss'!$AX$22</f>
        <v>0</v>
      </c>
      <c r="BW5" s="132">
        <f>'Kinder Zuschuss'!$AX$23</f>
        <v>0</v>
      </c>
      <c r="BX5" s="132">
        <f>'Kinder Zuschuss'!$AX$24</f>
        <v>0</v>
      </c>
      <c r="BY5" s="132">
        <f>'Kinder Zuschuss'!$AX$25</f>
        <v>0</v>
      </c>
      <c r="BZ5" s="132">
        <f>'Kinder Zuschuss'!$AX$26</f>
        <v>0</v>
      </c>
      <c r="CA5" s="132">
        <f>'Kinder Zuschuss'!$AX$27</f>
        <v>0</v>
      </c>
      <c r="CB5" s="132" t="str">
        <f>'Kinder Zuschuss'!$AX$28</f>
        <v> </v>
      </c>
      <c r="CC5" s="133">
        <f>Anleitung!$C$1</f>
        <v>41596</v>
      </c>
      <c r="CD5" s="135">
        <f>Allgemeines!B27</f>
        <v>0</v>
      </c>
      <c r="CE5" s="135">
        <f>'Kinder Zuschuss'!H5</f>
        <v>0</v>
      </c>
      <c r="CF5" s="135">
        <f>'Kinder Zuschuss'!H6</f>
        <v>0</v>
      </c>
      <c r="CG5" s="131">
        <f>Allgemeines!$B$15</f>
        <v>0</v>
      </c>
      <c r="CH5" s="131">
        <f>Allgemeines!$F$8</f>
        <v>0</v>
      </c>
      <c r="CI5" s="131">
        <f>Allgemeines!$F$14</f>
        <v>16</v>
      </c>
      <c r="CJ5" s="255">
        <f>'Kinder Zuschuss'!$AL$17</f>
        <v>0</v>
      </c>
      <c r="CK5" s="143" t="s">
        <v>166</v>
      </c>
    </row>
    <row r="6" spans="1:89" s="72" customFormat="1" ht="12.75">
      <c r="A6" s="130">
        <f>Allgemeines!B28</f>
        <v>0</v>
      </c>
      <c r="B6" s="131">
        <f>Allgemeines!$B$3</f>
        <v>0</v>
      </c>
      <c r="C6" s="131">
        <f>Allgemeines!$B$4</f>
        <v>0</v>
      </c>
      <c r="D6" s="131">
        <f>Allgemeines!$B$5</f>
        <v>0</v>
      </c>
      <c r="E6" s="131">
        <f>Allgemeines!$B$6</f>
        <v>0</v>
      </c>
      <c r="F6" s="131">
        <f>Allgemeines!$B$7</f>
        <v>0</v>
      </c>
      <c r="G6" s="131">
        <f>Allgemeines!$B$8</f>
        <v>0</v>
      </c>
      <c r="H6" s="131">
        <f>Allgemeines!$B$9</f>
        <v>0</v>
      </c>
      <c r="I6" s="131">
        <f>Allgemeines!$B$10</f>
        <v>0</v>
      </c>
      <c r="J6" s="131">
        <f>Allgemeines!$B$11</f>
        <v>0</v>
      </c>
      <c r="K6" s="131">
        <f>Allgemeines!$B$14</f>
        <v>0</v>
      </c>
      <c r="L6" s="131">
        <f>Allgemeines!$B$16</f>
        <v>0</v>
      </c>
      <c r="M6" s="131">
        <f>Allgemeines!$B$17</f>
        <v>0</v>
      </c>
      <c r="N6" s="131">
        <f>Allgemeines!$F$3</f>
        <v>0</v>
      </c>
      <c r="O6" s="131">
        <f>Allgemeines!$F$4</f>
        <v>0</v>
      </c>
      <c r="P6" s="131">
        <f>Allgemeines!$F$5</f>
        <v>0</v>
      </c>
      <c r="Q6" s="131">
        <f>Allgemeines!$F$6</f>
        <v>0</v>
      </c>
      <c r="R6" s="131">
        <f>Allgemeines!$F$7</f>
        <v>0</v>
      </c>
      <c r="S6" s="132">
        <f>Allgemeines!$F$9</f>
        <v>929.26</v>
      </c>
      <c r="T6" s="132">
        <f>Allgemeines!$F$11</f>
        <v>4.5</v>
      </c>
      <c r="U6" s="133" t="str">
        <f>Allgemeines!$F$12</f>
        <v>01.09.2013</v>
      </c>
      <c r="V6" s="131" t="str">
        <f>Allgemeines!$F$13</f>
        <v>2013/2014</v>
      </c>
      <c r="W6" s="131">
        <f>Allgemeines!$F$15</f>
        <v>0</v>
      </c>
      <c r="X6" s="131">
        <f>Allgemeines!$F$17</f>
        <v>25</v>
      </c>
      <c r="Y6" s="131">
        <f>'Kinder Zuschuss'!I7</f>
        <v>0</v>
      </c>
      <c r="Z6" s="131">
        <f>'Kinder Zuschuss'!I8</f>
        <v>0</v>
      </c>
      <c r="AA6" s="131">
        <f>'Kinder Zuschuss'!I9</f>
        <v>0</v>
      </c>
      <c r="AB6" s="131">
        <f>'Kinder Zuschuss'!I10</f>
        <v>0</v>
      </c>
      <c r="AC6" s="131">
        <f>'Kinder Zuschuss'!I11</f>
        <v>0</v>
      </c>
      <c r="AD6" s="131">
        <f>'Kinder Zuschuss'!I12</f>
        <v>0</v>
      </c>
      <c r="AE6" s="131">
        <f>'Kinder Zuschuss'!I13</f>
        <v>0</v>
      </c>
      <c r="AF6" s="131">
        <f>'Kinder Zuschuss'!S5</f>
        <v>0</v>
      </c>
      <c r="AG6" s="131">
        <f>'Kinder Zuschuss'!S6</f>
        <v>0</v>
      </c>
      <c r="AH6" s="131">
        <f>'Kinder Zuschuss'!S7</f>
        <v>0</v>
      </c>
      <c r="AI6" s="131">
        <f>'Kinder Zuschuss'!S8</f>
        <v>0</v>
      </c>
      <c r="AJ6" s="131">
        <f>'Kinder Zuschuss'!S9</f>
        <v>0</v>
      </c>
      <c r="AK6" s="131">
        <f>'Kinder Zuschuss'!S10</f>
        <v>0</v>
      </c>
      <c r="AL6" s="131">
        <f>'Kinder Zuschuss'!S11</f>
        <v>0</v>
      </c>
      <c r="AM6" s="131">
        <f>'Kinder Zuschuss'!S12</f>
        <v>0</v>
      </c>
      <c r="AN6" s="131">
        <f>'Kinder Zuschuss'!S13</f>
        <v>0</v>
      </c>
      <c r="AO6" s="131">
        <f>'Kinder Zuschuss'!AC5</f>
        <v>0</v>
      </c>
      <c r="AP6" s="131">
        <f>'Kinder Zuschuss'!AC6</f>
        <v>0</v>
      </c>
      <c r="AQ6" s="131">
        <f>'Kinder Zuschuss'!AC7</f>
        <v>0</v>
      </c>
      <c r="AR6" s="131">
        <f>'Kinder Zuschuss'!AC8</f>
        <v>0</v>
      </c>
      <c r="AS6" s="131">
        <f>'Kinder Zuschuss'!AC9</f>
        <v>0</v>
      </c>
      <c r="AT6" s="131">
        <f>'Kinder Zuschuss'!AC10</f>
        <v>0</v>
      </c>
      <c r="AU6" s="131">
        <f>'Kinder Zuschuss'!AC11</f>
        <v>0</v>
      </c>
      <c r="AV6" s="131">
        <f>'Kinder Zuschuss'!AC12</f>
        <v>0</v>
      </c>
      <c r="AW6" s="131">
        <f>'Kinder Zuschuss'!AC13</f>
        <v>0</v>
      </c>
      <c r="AX6" s="131">
        <f>'Kinder Zuschuss'!AM5</f>
        <v>0</v>
      </c>
      <c r="AY6" s="131">
        <f>'Kinder Zuschuss'!AM6</f>
        <v>0</v>
      </c>
      <c r="AZ6" s="131">
        <f>'Kinder Zuschuss'!AM7</f>
        <v>0</v>
      </c>
      <c r="BA6" s="131">
        <f>'Kinder Zuschuss'!AM8</f>
        <v>0</v>
      </c>
      <c r="BB6" s="131">
        <f>'Kinder Zuschuss'!AM9</f>
        <v>0</v>
      </c>
      <c r="BC6" s="131">
        <f>'Kinder Zuschuss'!AM10</f>
        <v>0</v>
      </c>
      <c r="BD6" s="131">
        <f>'Kinder Zuschuss'!AM11</f>
        <v>0</v>
      </c>
      <c r="BE6" s="131">
        <f>'Kinder Zuschuss'!AM12</f>
        <v>0</v>
      </c>
      <c r="BF6" s="131">
        <f>'Kinder Zuschuss'!AM13</f>
        <v>0</v>
      </c>
      <c r="BG6" s="131">
        <f>'Kinder Zuschuss'!AW5</f>
        <v>0</v>
      </c>
      <c r="BH6" s="131">
        <f>'Kinder Zuschuss'!AW6</f>
        <v>0</v>
      </c>
      <c r="BI6" s="131">
        <f>'Kinder Zuschuss'!AW7</f>
        <v>0</v>
      </c>
      <c r="BJ6" s="131">
        <f>'Kinder Zuschuss'!AW8</f>
        <v>0</v>
      </c>
      <c r="BK6" s="131">
        <f>'Kinder Zuschuss'!AW9</f>
        <v>0</v>
      </c>
      <c r="BL6" s="131">
        <f>'Kinder Zuschuss'!AW10</f>
        <v>0</v>
      </c>
      <c r="BM6" s="131">
        <f>'Kinder Zuschuss'!AW11</f>
        <v>0</v>
      </c>
      <c r="BN6" s="131">
        <f>'Kinder Zuschuss'!AW12</f>
        <v>0</v>
      </c>
      <c r="BO6" s="131">
        <f>'Kinder Zuschuss'!AW13</f>
        <v>0</v>
      </c>
      <c r="BP6" s="134">
        <f>'Kinder Zuschuss'!H26</f>
        <v>0</v>
      </c>
      <c r="BQ6" s="134">
        <f>'Kinder Zuschuss'!W26</f>
        <v>0</v>
      </c>
      <c r="BR6" s="131">
        <f>'Kinder Zuschuss'!$AX$18</f>
        <v>0</v>
      </c>
      <c r="BS6" s="132">
        <f>'Kinder Zuschuss'!$AX$19</f>
        <v>0</v>
      </c>
      <c r="BT6" s="132">
        <f>'Kinder Zuschuss'!$AX$20</f>
        <v>0</v>
      </c>
      <c r="BU6" s="132">
        <f>'Kinder Zuschuss'!$AX$21</f>
      </c>
      <c r="BV6" s="132">
        <f>'Kinder Zuschuss'!$AX$22</f>
        <v>0</v>
      </c>
      <c r="BW6" s="132">
        <f>'Kinder Zuschuss'!$AX$23</f>
        <v>0</v>
      </c>
      <c r="BX6" s="132">
        <f>'Kinder Zuschuss'!$AX$24</f>
        <v>0</v>
      </c>
      <c r="BY6" s="132">
        <f>'Kinder Zuschuss'!$AX$25</f>
        <v>0</v>
      </c>
      <c r="BZ6" s="132">
        <f>'Kinder Zuschuss'!$AX$26</f>
        <v>0</v>
      </c>
      <c r="CA6" s="132">
        <f>'Kinder Zuschuss'!$AX$27</f>
        <v>0</v>
      </c>
      <c r="CB6" s="132" t="str">
        <f>'Kinder Zuschuss'!$AX$28</f>
        <v> </v>
      </c>
      <c r="CC6" s="133">
        <f>Anleitung!$C$1</f>
        <v>41596</v>
      </c>
      <c r="CD6" s="135">
        <f>Allgemeines!B28</f>
        <v>0</v>
      </c>
      <c r="CE6" s="135">
        <f>'Kinder Zuschuss'!I5</f>
        <v>0</v>
      </c>
      <c r="CF6" s="135">
        <f>'Kinder Zuschuss'!I6</f>
        <v>0</v>
      </c>
      <c r="CG6" s="131">
        <f>Allgemeines!$B$15</f>
        <v>0</v>
      </c>
      <c r="CH6" s="131">
        <f>Allgemeines!$F$8</f>
        <v>0</v>
      </c>
      <c r="CI6" s="131">
        <f>Allgemeines!$F$14</f>
        <v>16</v>
      </c>
      <c r="CJ6" s="255">
        <f>'Kinder Zuschuss'!$AM$17</f>
        <v>0</v>
      </c>
      <c r="CK6" s="143" t="s">
        <v>166</v>
      </c>
    </row>
    <row r="7" spans="1:89" s="72" customFormat="1" ht="12.75">
      <c r="A7" s="130">
        <f>Allgemeines!B29</f>
        <v>0</v>
      </c>
      <c r="B7" s="131">
        <f>Allgemeines!$B$3</f>
        <v>0</v>
      </c>
      <c r="C7" s="131">
        <f>Allgemeines!$B$4</f>
        <v>0</v>
      </c>
      <c r="D7" s="131">
        <f>Allgemeines!$B$5</f>
        <v>0</v>
      </c>
      <c r="E7" s="131">
        <f>Allgemeines!$B$6</f>
        <v>0</v>
      </c>
      <c r="F7" s="131">
        <f>Allgemeines!$B$7</f>
        <v>0</v>
      </c>
      <c r="G7" s="131">
        <f>Allgemeines!$B$8</f>
        <v>0</v>
      </c>
      <c r="H7" s="131">
        <f>Allgemeines!$B$9</f>
        <v>0</v>
      </c>
      <c r="I7" s="131">
        <f>Allgemeines!$B$10</f>
        <v>0</v>
      </c>
      <c r="J7" s="131">
        <f>Allgemeines!$B$11</f>
        <v>0</v>
      </c>
      <c r="K7" s="131">
        <f>Allgemeines!$B$14</f>
        <v>0</v>
      </c>
      <c r="L7" s="131">
        <f>Allgemeines!$B$16</f>
        <v>0</v>
      </c>
      <c r="M7" s="131">
        <f>Allgemeines!$B$17</f>
        <v>0</v>
      </c>
      <c r="N7" s="131">
        <f>Allgemeines!$F$3</f>
        <v>0</v>
      </c>
      <c r="O7" s="131">
        <f>Allgemeines!$F$4</f>
        <v>0</v>
      </c>
      <c r="P7" s="131">
        <f>Allgemeines!$F$5</f>
        <v>0</v>
      </c>
      <c r="Q7" s="131">
        <f>Allgemeines!$F$6</f>
        <v>0</v>
      </c>
      <c r="R7" s="131">
        <f>Allgemeines!$F$7</f>
        <v>0</v>
      </c>
      <c r="S7" s="132">
        <f>Allgemeines!$F$9</f>
        <v>929.26</v>
      </c>
      <c r="T7" s="132">
        <f>Allgemeines!$F$11</f>
        <v>4.5</v>
      </c>
      <c r="U7" s="133" t="str">
        <f>Allgemeines!$F$12</f>
        <v>01.09.2013</v>
      </c>
      <c r="V7" s="131" t="str">
        <f>Allgemeines!$F$13</f>
        <v>2013/2014</v>
      </c>
      <c r="W7" s="131">
        <f>Allgemeines!$F$15</f>
        <v>0</v>
      </c>
      <c r="X7" s="131">
        <f>Allgemeines!$F$17</f>
        <v>25</v>
      </c>
      <c r="Y7" s="131">
        <f>'Kinder Zuschuss'!J7</f>
        <v>0</v>
      </c>
      <c r="Z7" s="131">
        <f>'Kinder Zuschuss'!J8</f>
        <v>0</v>
      </c>
      <c r="AA7" s="131">
        <f>'Kinder Zuschuss'!J9</f>
        <v>0</v>
      </c>
      <c r="AB7" s="131">
        <f>'Kinder Zuschuss'!J10</f>
        <v>0</v>
      </c>
      <c r="AC7" s="131">
        <f>'Kinder Zuschuss'!J11</f>
        <v>0</v>
      </c>
      <c r="AD7" s="131">
        <f>'Kinder Zuschuss'!J12</f>
        <v>0</v>
      </c>
      <c r="AE7" s="131">
        <f>'Kinder Zuschuss'!J13</f>
        <v>0</v>
      </c>
      <c r="AF7" s="131">
        <f>'Kinder Zuschuss'!T5</f>
        <v>0</v>
      </c>
      <c r="AG7" s="131">
        <f>'Kinder Zuschuss'!T6</f>
        <v>0</v>
      </c>
      <c r="AH7" s="131">
        <f>'Kinder Zuschuss'!T7</f>
        <v>0</v>
      </c>
      <c r="AI7" s="131">
        <f>'Kinder Zuschuss'!T8</f>
        <v>0</v>
      </c>
      <c r="AJ7" s="131">
        <f>'Kinder Zuschuss'!T9</f>
        <v>0</v>
      </c>
      <c r="AK7" s="131">
        <f>'Kinder Zuschuss'!T10</f>
        <v>0</v>
      </c>
      <c r="AL7" s="131">
        <f>'Kinder Zuschuss'!T11</f>
        <v>0</v>
      </c>
      <c r="AM7" s="131">
        <f>'Kinder Zuschuss'!T12</f>
        <v>0</v>
      </c>
      <c r="AN7" s="131">
        <f>'Kinder Zuschuss'!T13</f>
        <v>0</v>
      </c>
      <c r="AO7" s="131">
        <f>'Kinder Zuschuss'!AD5</f>
        <v>0</v>
      </c>
      <c r="AP7" s="131">
        <f>'Kinder Zuschuss'!AD6</f>
        <v>0</v>
      </c>
      <c r="AQ7" s="131">
        <f>'Kinder Zuschuss'!AD7</f>
        <v>0</v>
      </c>
      <c r="AR7" s="131">
        <f>'Kinder Zuschuss'!AD8</f>
        <v>0</v>
      </c>
      <c r="AS7" s="131">
        <f>'Kinder Zuschuss'!AD9</f>
        <v>0</v>
      </c>
      <c r="AT7" s="131">
        <f>'Kinder Zuschuss'!AD10</f>
        <v>0</v>
      </c>
      <c r="AU7" s="131">
        <f>'Kinder Zuschuss'!AD11</f>
        <v>0</v>
      </c>
      <c r="AV7" s="131">
        <f>'Kinder Zuschuss'!AD12</f>
        <v>0</v>
      </c>
      <c r="AW7" s="131">
        <f>'Kinder Zuschuss'!AD13</f>
        <v>0</v>
      </c>
      <c r="AX7" s="131">
        <f>'Kinder Zuschuss'!AN5</f>
        <v>0</v>
      </c>
      <c r="AY7" s="131">
        <f>'Kinder Zuschuss'!AN6</f>
        <v>0</v>
      </c>
      <c r="AZ7" s="131">
        <f>'Kinder Zuschuss'!AN7</f>
        <v>0</v>
      </c>
      <c r="BA7" s="131">
        <f>'Kinder Zuschuss'!AN8</f>
        <v>0</v>
      </c>
      <c r="BB7" s="131">
        <f>'Kinder Zuschuss'!AN9</f>
        <v>0</v>
      </c>
      <c r="BC7" s="131">
        <f>'Kinder Zuschuss'!AN10</f>
        <v>0</v>
      </c>
      <c r="BD7" s="131">
        <f>'Kinder Zuschuss'!AN11</f>
        <v>0</v>
      </c>
      <c r="BE7" s="131">
        <f>'Kinder Zuschuss'!AN12</f>
        <v>0</v>
      </c>
      <c r="BF7" s="131">
        <f>'Kinder Zuschuss'!AN13</f>
        <v>0</v>
      </c>
      <c r="BG7" s="131">
        <f>'Kinder Zuschuss'!AX5</f>
        <v>0</v>
      </c>
      <c r="BH7" s="131">
        <f>'Kinder Zuschuss'!AX6</f>
        <v>0</v>
      </c>
      <c r="BI7" s="131">
        <f>'Kinder Zuschuss'!AX7</f>
        <v>0</v>
      </c>
      <c r="BJ7" s="131">
        <f>'Kinder Zuschuss'!AX8</f>
        <v>0</v>
      </c>
      <c r="BK7" s="131">
        <f>'Kinder Zuschuss'!AX9</f>
        <v>0</v>
      </c>
      <c r="BL7" s="131">
        <f>'Kinder Zuschuss'!AX10</f>
        <v>0</v>
      </c>
      <c r="BM7" s="131">
        <f>'Kinder Zuschuss'!AX11</f>
        <v>0</v>
      </c>
      <c r="BN7" s="131">
        <f>'Kinder Zuschuss'!AX12</f>
        <v>0</v>
      </c>
      <c r="BO7" s="131">
        <f>'Kinder Zuschuss'!AX13</f>
        <v>0</v>
      </c>
      <c r="BP7" s="134">
        <f>'Kinder Zuschuss'!H27</f>
        <v>0</v>
      </c>
      <c r="BQ7" s="134">
        <f>'Kinder Zuschuss'!W27</f>
        <v>0</v>
      </c>
      <c r="BR7" s="131">
        <f>'Kinder Zuschuss'!$AX$18</f>
        <v>0</v>
      </c>
      <c r="BS7" s="132">
        <f>'Kinder Zuschuss'!$AX$19</f>
        <v>0</v>
      </c>
      <c r="BT7" s="132">
        <f>'Kinder Zuschuss'!$AX$20</f>
        <v>0</v>
      </c>
      <c r="BU7" s="132">
        <f>'Kinder Zuschuss'!$AX$21</f>
      </c>
      <c r="BV7" s="132">
        <f>'Kinder Zuschuss'!$AX$22</f>
        <v>0</v>
      </c>
      <c r="BW7" s="132">
        <f>'Kinder Zuschuss'!$AX$23</f>
        <v>0</v>
      </c>
      <c r="BX7" s="132">
        <f>'Kinder Zuschuss'!$AX$24</f>
        <v>0</v>
      </c>
      <c r="BY7" s="132">
        <f>'Kinder Zuschuss'!$AX$25</f>
        <v>0</v>
      </c>
      <c r="BZ7" s="132">
        <f>'Kinder Zuschuss'!$AX$26</f>
        <v>0</v>
      </c>
      <c r="CA7" s="132">
        <f>'Kinder Zuschuss'!$AX$27</f>
        <v>0</v>
      </c>
      <c r="CB7" s="132" t="str">
        <f>'Kinder Zuschuss'!$AX$28</f>
        <v> </v>
      </c>
      <c r="CC7" s="133">
        <f>Anleitung!$C$1</f>
        <v>41596</v>
      </c>
      <c r="CD7" s="135">
        <f>Allgemeines!B29</f>
        <v>0</v>
      </c>
      <c r="CE7" s="135">
        <f>'Kinder Zuschuss'!J5</f>
        <v>0</v>
      </c>
      <c r="CF7" s="135">
        <f>'Kinder Zuschuss'!J6</f>
        <v>0</v>
      </c>
      <c r="CG7" s="131">
        <f>Allgemeines!$B$15</f>
        <v>0</v>
      </c>
      <c r="CH7" s="131">
        <f>Allgemeines!$F$8</f>
        <v>0</v>
      </c>
      <c r="CI7" s="131">
        <f>Allgemeines!$F$14</f>
        <v>16</v>
      </c>
      <c r="CJ7" s="255">
        <f>'Kinder Zuschuss'!$AN$17</f>
        <v>0</v>
      </c>
      <c r="CK7" s="143" t="s">
        <v>166</v>
      </c>
    </row>
    <row r="8" spans="1:89" s="72" customFormat="1" ht="12.75">
      <c r="A8" s="130">
        <f>Allgemeines!B30</f>
        <v>0</v>
      </c>
      <c r="B8" s="131">
        <f>Allgemeines!$B$3</f>
        <v>0</v>
      </c>
      <c r="C8" s="131">
        <f>Allgemeines!$B$4</f>
        <v>0</v>
      </c>
      <c r="D8" s="131">
        <f>Allgemeines!$B$5</f>
        <v>0</v>
      </c>
      <c r="E8" s="131">
        <f>Allgemeines!$B$6</f>
        <v>0</v>
      </c>
      <c r="F8" s="131">
        <f>Allgemeines!$B$7</f>
        <v>0</v>
      </c>
      <c r="G8" s="131">
        <f>Allgemeines!$B$8</f>
        <v>0</v>
      </c>
      <c r="H8" s="131">
        <f>Allgemeines!$B$9</f>
        <v>0</v>
      </c>
      <c r="I8" s="131">
        <f>Allgemeines!$B$10</f>
        <v>0</v>
      </c>
      <c r="J8" s="131">
        <f>Allgemeines!$B$11</f>
        <v>0</v>
      </c>
      <c r="K8" s="131">
        <f>Allgemeines!$B$14</f>
        <v>0</v>
      </c>
      <c r="L8" s="131">
        <f>Allgemeines!$B$16</f>
        <v>0</v>
      </c>
      <c r="M8" s="131">
        <f>Allgemeines!$B$17</f>
        <v>0</v>
      </c>
      <c r="N8" s="131">
        <f>Allgemeines!$F$3</f>
        <v>0</v>
      </c>
      <c r="O8" s="131">
        <f>Allgemeines!$F$4</f>
        <v>0</v>
      </c>
      <c r="P8" s="131">
        <f>Allgemeines!$F$5</f>
        <v>0</v>
      </c>
      <c r="Q8" s="131">
        <f>Allgemeines!$F$6</f>
        <v>0</v>
      </c>
      <c r="R8" s="131">
        <f>Allgemeines!$F$7</f>
        <v>0</v>
      </c>
      <c r="S8" s="132">
        <f>Allgemeines!$F$9</f>
        <v>929.26</v>
      </c>
      <c r="T8" s="132">
        <f>Allgemeines!$F$11</f>
        <v>4.5</v>
      </c>
      <c r="U8" s="133" t="str">
        <f>Allgemeines!$F$12</f>
        <v>01.09.2013</v>
      </c>
      <c r="V8" s="131" t="str">
        <f>Allgemeines!$F$13</f>
        <v>2013/2014</v>
      </c>
      <c r="W8" s="131">
        <f>Allgemeines!$F$15</f>
        <v>0</v>
      </c>
      <c r="X8" s="131">
        <f>Allgemeines!$F$17</f>
        <v>25</v>
      </c>
      <c r="Y8" s="131">
        <f>'Kinder Zuschuss'!K7</f>
        <v>0</v>
      </c>
      <c r="Z8" s="131">
        <f>'Kinder Zuschuss'!K8</f>
        <v>0</v>
      </c>
      <c r="AA8" s="131">
        <f>'Kinder Zuschuss'!K9</f>
        <v>0</v>
      </c>
      <c r="AB8" s="131">
        <f>'Kinder Zuschuss'!K10</f>
        <v>0</v>
      </c>
      <c r="AC8" s="131">
        <f>'Kinder Zuschuss'!K11</f>
        <v>0</v>
      </c>
      <c r="AD8" s="131">
        <f>'Kinder Zuschuss'!K12</f>
        <v>0</v>
      </c>
      <c r="AE8" s="131">
        <f>'Kinder Zuschuss'!K13</f>
        <v>0</v>
      </c>
      <c r="AF8" s="131">
        <f>'Kinder Zuschuss'!U5</f>
        <v>0</v>
      </c>
      <c r="AG8" s="131">
        <f>'Kinder Zuschuss'!U6</f>
        <v>0</v>
      </c>
      <c r="AH8" s="131">
        <f>'Kinder Zuschuss'!U7</f>
        <v>0</v>
      </c>
      <c r="AI8" s="131">
        <f>'Kinder Zuschuss'!U8</f>
        <v>0</v>
      </c>
      <c r="AJ8" s="131">
        <f>'Kinder Zuschuss'!U9</f>
        <v>0</v>
      </c>
      <c r="AK8" s="131">
        <f>'Kinder Zuschuss'!U10</f>
        <v>0</v>
      </c>
      <c r="AL8" s="131">
        <f>'Kinder Zuschuss'!U11</f>
        <v>0</v>
      </c>
      <c r="AM8" s="131">
        <f>'Kinder Zuschuss'!U12</f>
        <v>0</v>
      </c>
      <c r="AN8" s="131">
        <f>'Kinder Zuschuss'!U13</f>
        <v>0</v>
      </c>
      <c r="AO8" s="131">
        <f>'Kinder Zuschuss'!AE5</f>
        <v>0</v>
      </c>
      <c r="AP8" s="131">
        <f>'Kinder Zuschuss'!AE6</f>
        <v>0</v>
      </c>
      <c r="AQ8" s="131">
        <f>'Kinder Zuschuss'!AE7</f>
        <v>0</v>
      </c>
      <c r="AR8" s="131">
        <f>'Kinder Zuschuss'!AE8</f>
        <v>0</v>
      </c>
      <c r="AS8" s="131">
        <f>'Kinder Zuschuss'!AE9</f>
        <v>0</v>
      </c>
      <c r="AT8" s="131">
        <f>'Kinder Zuschuss'!AE10</f>
        <v>0</v>
      </c>
      <c r="AU8" s="131">
        <f>'Kinder Zuschuss'!AE11</f>
        <v>0</v>
      </c>
      <c r="AV8" s="131">
        <f>'Kinder Zuschuss'!AE12</f>
        <v>0</v>
      </c>
      <c r="AW8" s="131">
        <f>'Kinder Zuschuss'!AE13</f>
        <v>0</v>
      </c>
      <c r="AX8" s="131">
        <f>'Kinder Zuschuss'!AO5</f>
        <v>0</v>
      </c>
      <c r="AY8" s="131">
        <f>'Kinder Zuschuss'!AO6</f>
        <v>0</v>
      </c>
      <c r="AZ8" s="131">
        <f>'Kinder Zuschuss'!AO7</f>
        <v>0</v>
      </c>
      <c r="BA8" s="131">
        <f>'Kinder Zuschuss'!AO8</f>
        <v>0</v>
      </c>
      <c r="BB8" s="131">
        <f>'Kinder Zuschuss'!AO9</f>
        <v>0</v>
      </c>
      <c r="BC8" s="131">
        <f>'Kinder Zuschuss'!AO10</f>
        <v>0</v>
      </c>
      <c r="BD8" s="131">
        <f>'Kinder Zuschuss'!AO11</f>
        <v>0</v>
      </c>
      <c r="BE8" s="131">
        <f>'Kinder Zuschuss'!AO12</f>
        <v>0</v>
      </c>
      <c r="BF8" s="131">
        <f>'Kinder Zuschuss'!AO13</f>
        <v>0</v>
      </c>
      <c r="BG8" s="131">
        <f>'Kinder Zuschuss'!AY5</f>
        <v>0</v>
      </c>
      <c r="BH8" s="131">
        <f>'Kinder Zuschuss'!AY6</f>
        <v>0</v>
      </c>
      <c r="BI8" s="131">
        <f>'Kinder Zuschuss'!AY7</f>
        <v>0</v>
      </c>
      <c r="BJ8" s="131">
        <f>'Kinder Zuschuss'!AY8</f>
        <v>0</v>
      </c>
      <c r="BK8" s="131">
        <f>'Kinder Zuschuss'!AY9</f>
        <v>0</v>
      </c>
      <c r="BL8" s="131">
        <f>'Kinder Zuschuss'!AY10</f>
        <v>0</v>
      </c>
      <c r="BM8" s="131">
        <f>'Kinder Zuschuss'!AY11</f>
        <v>0</v>
      </c>
      <c r="BN8" s="131">
        <f>'Kinder Zuschuss'!AY12</f>
        <v>0</v>
      </c>
      <c r="BO8" s="131">
        <f>'Kinder Zuschuss'!AY13</f>
        <v>0</v>
      </c>
      <c r="BP8" s="134">
        <f>'Kinder Zuschuss'!H28</f>
        <v>0</v>
      </c>
      <c r="BQ8" s="134">
        <f>'Kinder Zuschuss'!W28</f>
        <v>0</v>
      </c>
      <c r="BR8" s="131">
        <f>'Kinder Zuschuss'!$AX$18</f>
        <v>0</v>
      </c>
      <c r="BS8" s="132">
        <f>'Kinder Zuschuss'!$AX$19</f>
        <v>0</v>
      </c>
      <c r="BT8" s="132">
        <f>'Kinder Zuschuss'!$AX$20</f>
        <v>0</v>
      </c>
      <c r="BU8" s="132">
        <f>'Kinder Zuschuss'!$AX$21</f>
      </c>
      <c r="BV8" s="132">
        <f>'Kinder Zuschuss'!$AX$22</f>
        <v>0</v>
      </c>
      <c r="BW8" s="132">
        <f>'Kinder Zuschuss'!$AX$23</f>
        <v>0</v>
      </c>
      <c r="BX8" s="132">
        <f>'Kinder Zuschuss'!$AX$24</f>
        <v>0</v>
      </c>
      <c r="BY8" s="132">
        <f>'Kinder Zuschuss'!$AX$25</f>
        <v>0</v>
      </c>
      <c r="BZ8" s="132">
        <f>'Kinder Zuschuss'!$AX$26</f>
        <v>0</v>
      </c>
      <c r="CA8" s="132">
        <f>'Kinder Zuschuss'!$AX$27</f>
        <v>0</v>
      </c>
      <c r="CB8" s="132" t="str">
        <f>'Kinder Zuschuss'!$AX$28</f>
        <v> </v>
      </c>
      <c r="CC8" s="133">
        <f>Anleitung!$C$1</f>
        <v>41596</v>
      </c>
      <c r="CD8" s="135">
        <f>Allgemeines!B30</f>
        <v>0</v>
      </c>
      <c r="CE8" s="135">
        <f>'Kinder Zuschuss'!K5</f>
        <v>0</v>
      </c>
      <c r="CF8" s="135">
        <f>'Kinder Zuschuss'!K6</f>
        <v>0</v>
      </c>
      <c r="CG8" s="131">
        <f>Allgemeines!$B$15</f>
        <v>0</v>
      </c>
      <c r="CH8" s="131">
        <f>Allgemeines!$F$8</f>
        <v>0</v>
      </c>
      <c r="CI8" s="131">
        <f>Allgemeines!$F$14</f>
        <v>16</v>
      </c>
      <c r="CJ8" s="255">
        <f>'Kinder Zuschuss'!$AO$17</f>
        <v>0</v>
      </c>
      <c r="CK8" s="143" t="s">
        <v>166</v>
      </c>
    </row>
    <row r="9" spans="1:89" s="72" customFormat="1" ht="12.75">
      <c r="A9" s="130">
        <f>Allgemeines!B31</f>
        <v>0</v>
      </c>
      <c r="B9" s="131">
        <f>Allgemeines!$B$3</f>
        <v>0</v>
      </c>
      <c r="C9" s="131">
        <f>Allgemeines!$B$4</f>
        <v>0</v>
      </c>
      <c r="D9" s="131">
        <f>Allgemeines!$B$5</f>
        <v>0</v>
      </c>
      <c r="E9" s="131">
        <f>Allgemeines!$B$6</f>
        <v>0</v>
      </c>
      <c r="F9" s="131">
        <f>Allgemeines!$B$7</f>
        <v>0</v>
      </c>
      <c r="G9" s="131">
        <f>Allgemeines!$B$8</f>
        <v>0</v>
      </c>
      <c r="H9" s="131">
        <f>Allgemeines!$B$9</f>
        <v>0</v>
      </c>
      <c r="I9" s="131">
        <f>Allgemeines!$B$10</f>
        <v>0</v>
      </c>
      <c r="J9" s="131">
        <f>Allgemeines!$B$11</f>
        <v>0</v>
      </c>
      <c r="K9" s="131">
        <f>Allgemeines!$B$14</f>
        <v>0</v>
      </c>
      <c r="L9" s="131">
        <f>Allgemeines!$B$16</f>
        <v>0</v>
      </c>
      <c r="M9" s="131">
        <f>Allgemeines!$B$17</f>
        <v>0</v>
      </c>
      <c r="N9" s="131">
        <f>Allgemeines!$F$3</f>
        <v>0</v>
      </c>
      <c r="O9" s="131">
        <f>Allgemeines!$F$4</f>
        <v>0</v>
      </c>
      <c r="P9" s="131">
        <f>Allgemeines!$F$5</f>
        <v>0</v>
      </c>
      <c r="Q9" s="131">
        <f>Allgemeines!$F$6</f>
        <v>0</v>
      </c>
      <c r="R9" s="131">
        <f>Allgemeines!$F$7</f>
        <v>0</v>
      </c>
      <c r="S9" s="132">
        <f>Allgemeines!$F$9</f>
        <v>929.26</v>
      </c>
      <c r="T9" s="132">
        <f>Allgemeines!$F$11</f>
        <v>4.5</v>
      </c>
      <c r="U9" s="133" t="str">
        <f>Allgemeines!$F$12</f>
        <v>01.09.2013</v>
      </c>
      <c r="V9" s="131" t="str">
        <f>Allgemeines!$F$13</f>
        <v>2013/2014</v>
      </c>
      <c r="W9" s="131">
        <f>Allgemeines!$F$15</f>
        <v>0</v>
      </c>
      <c r="X9" s="131">
        <f>Allgemeines!$F$17</f>
        <v>25</v>
      </c>
      <c r="Y9" s="131">
        <f>'Kinder Zuschuss'!L7</f>
        <v>0</v>
      </c>
      <c r="Z9" s="131">
        <f>'Kinder Zuschuss'!L8</f>
        <v>0</v>
      </c>
      <c r="AA9" s="131">
        <f>'Kinder Zuschuss'!L9</f>
        <v>0</v>
      </c>
      <c r="AB9" s="131">
        <f>'Kinder Zuschuss'!L10</f>
        <v>0</v>
      </c>
      <c r="AC9" s="131">
        <f>'Kinder Zuschuss'!L11</f>
        <v>0</v>
      </c>
      <c r="AD9" s="131">
        <f>'Kinder Zuschuss'!L12</f>
        <v>0</v>
      </c>
      <c r="AE9" s="131">
        <f>'Kinder Zuschuss'!L13</f>
        <v>0</v>
      </c>
      <c r="AF9" s="131">
        <f>'Kinder Zuschuss'!V5</f>
        <v>0</v>
      </c>
      <c r="AG9" s="131">
        <f>'Kinder Zuschuss'!V6</f>
        <v>0</v>
      </c>
      <c r="AH9" s="131">
        <f>'Kinder Zuschuss'!V7</f>
        <v>0</v>
      </c>
      <c r="AI9" s="131">
        <f>'Kinder Zuschuss'!V8</f>
        <v>0</v>
      </c>
      <c r="AJ9" s="131">
        <f>'Kinder Zuschuss'!V9</f>
        <v>0</v>
      </c>
      <c r="AK9" s="131">
        <f>'Kinder Zuschuss'!V10</f>
        <v>0</v>
      </c>
      <c r="AL9" s="131">
        <f>'Kinder Zuschuss'!V11</f>
        <v>0</v>
      </c>
      <c r="AM9" s="131">
        <f>'Kinder Zuschuss'!V12</f>
        <v>0</v>
      </c>
      <c r="AN9" s="131">
        <f>'Kinder Zuschuss'!V13</f>
        <v>0</v>
      </c>
      <c r="AO9" s="131">
        <f>'Kinder Zuschuss'!AF5</f>
        <v>0</v>
      </c>
      <c r="AP9" s="131">
        <f>'Kinder Zuschuss'!AF6</f>
        <v>0</v>
      </c>
      <c r="AQ9" s="131">
        <f>'Kinder Zuschuss'!AF7</f>
        <v>0</v>
      </c>
      <c r="AR9" s="131">
        <f>'Kinder Zuschuss'!AF8</f>
        <v>0</v>
      </c>
      <c r="AS9" s="131">
        <f>'Kinder Zuschuss'!AF9</f>
        <v>0</v>
      </c>
      <c r="AT9" s="131">
        <f>'Kinder Zuschuss'!AF10</f>
        <v>0</v>
      </c>
      <c r="AU9" s="131">
        <f>'Kinder Zuschuss'!AF11</f>
        <v>0</v>
      </c>
      <c r="AV9" s="131">
        <f>'Kinder Zuschuss'!AF12</f>
        <v>0</v>
      </c>
      <c r="AW9" s="131">
        <f>'Kinder Zuschuss'!AF13</f>
        <v>0</v>
      </c>
      <c r="AX9" s="131">
        <f>'Kinder Zuschuss'!AP5</f>
        <v>0</v>
      </c>
      <c r="AY9" s="131">
        <f>'Kinder Zuschuss'!AP6</f>
        <v>0</v>
      </c>
      <c r="AZ9" s="131">
        <f>'Kinder Zuschuss'!AP7</f>
        <v>0</v>
      </c>
      <c r="BA9" s="131">
        <f>'Kinder Zuschuss'!AP8</f>
        <v>0</v>
      </c>
      <c r="BB9" s="131">
        <f>'Kinder Zuschuss'!AP9</f>
        <v>0</v>
      </c>
      <c r="BC9" s="131">
        <f>'Kinder Zuschuss'!AP10</f>
        <v>0</v>
      </c>
      <c r="BD9" s="131">
        <f>'Kinder Zuschuss'!AP11</f>
        <v>0</v>
      </c>
      <c r="BE9" s="131">
        <f>'Kinder Zuschuss'!AP12</f>
        <v>0</v>
      </c>
      <c r="BF9" s="131">
        <f>'Kinder Zuschuss'!AP13</f>
        <v>0</v>
      </c>
      <c r="BG9" s="131">
        <f>'Kinder Zuschuss'!AZ5</f>
        <v>0</v>
      </c>
      <c r="BH9" s="131">
        <f>'Kinder Zuschuss'!AZ6</f>
        <v>0</v>
      </c>
      <c r="BI9" s="131">
        <f>'Kinder Zuschuss'!AZ7</f>
        <v>0</v>
      </c>
      <c r="BJ9" s="131">
        <f>'Kinder Zuschuss'!AZ8</f>
        <v>0</v>
      </c>
      <c r="BK9" s="131">
        <f>'Kinder Zuschuss'!AZ9</f>
        <v>0</v>
      </c>
      <c r="BL9" s="131">
        <f>'Kinder Zuschuss'!AZ10</f>
        <v>0</v>
      </c>
      <c r="BM9" s="131">
        <f>'Kinder Zuschuss'!AZ11</f>
        <v>0</v>
      </c>
      <c r="BN9" s="131">
        <f>'Kinder Zuschuss'!AZ12</f>
        <v>0</v>
      </c>
      <c r="BO9" s="131">
        <f>'Kinder Zuschuss'!AZ13</f>
        <v>0</v>
      </c>
      <c r="BP9" s="134">
        <f>'Kinder Zuschuss'!H29</f>
        <v>0</v>
      </c>
      <c r="BQ9" s="134">
        <f>'Kinder Zuschuss'!W29</f>
        <v>0</v>
      </c>
      <c r="BR9" s="131">
        <f>'Kinder Zuschuss'!$AX$18</f>
        <v>0</v>
      </c>
      <c r="BS9" s="132">
        <f>'Kinder Zuschuss'!$AX$19</f>
        <v>0</v>
      </c>
      <c r="BT9" s="132">
        <f>'Kinder Zuschuss'!$AX$20</f>
        <v>0</v>
      </c>
      <c r="BU9" s="132">
        <f>'Kinder Zuschuss'!$AX$21</f>
      </c>
      <c r="BV9" s="132">
        <f>'Kinder Zuschuss'!$AX$22</f>
        <v>0</v>
      </c>
      <c r="BW9" s="132">
        <f>'Kinder Zuschuss'!$AX$23</f>
        <v>0</v>
      </c>
      <c r="BX9" s="132">
        <f>'Kinder Zuschuss'!$AX$24</f>
        <v>0</v>
      </c>
      <c r="BY9" s="132">
        <f>'Kinder Zuschuss'!$AX$25</f>
        <v>0</v>
      </c>
      <c r="BZ9" s="132">
        <f>'Kinder Zuschuss'!$AX$26</f>
        <v>0</v>
      </c>
      <c r="CA9" s="132">
        <f>'Kinder Zuschuss'!$AX$27</f>
        <v>0</v>
      </c>
      <c r="CB9" s="132" t="str">
        <f>'Kinder Zuschuss'!$AX$28</f>
        <v> </v>
      </c>
      <c r="CC9" s="133">
        <f>Anleitung!$C$1</f>
        <v>41596</v>
      </c>
      <c r="CD9" s="135">
        <f>Allgemeines!B31</f>
        <v>0</v>
      </c>
      <c r="CE9" s="135">
        <f>'Kinder Zuschuss'!L5</f>
        <v>0</v>
      </c>
      <c r="CF9" s="135">
        <f>'Kinder Zuschuss'!L6</f>
        <v>0</v>
      </c>
      <c r="CG9" s="131">
        <f>Allgemeines!$B$15</f>
        <v>0</v>
      </c>
      <c r="CH9" s="131">
        <f>Allgemeines!$F$8</f>
        <v>0</v>
      </c>
      <c r="CI9" s="131">
        <f>Allgemeines!$F$14</f>
        <v>16</v>
      </c>
      <c r="CJ9" s="255">
        <f>'Kinder Zuschuss'!$AP17</f>
        <v>0</v>
      </c>
      <c r="CK9" s="143" t="s">
        <v>166</v>
      </c>
    </row>
    <row r="11" ht="63.75">
      <c r="A11" s="129" t="s">
        <v>137</v>
      </c>
    </row>
    <row r="12" s="96" customFormat="1" ht="12.75">
      <c r="A12" s="95"/>
    </row>
    <row r="13" ht="140.25">
      <c r="A13" s="129" t="s">
        <v>167</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Geier, Elfriede (StMAS)</dc:creator>
  <cp:keywords/>
  <dc:description/>
  <cp:lastModifiedBy>Fritsch, Mara</cp:lastModifiedBy>
  <cp:lastPrinted>2013-06-05T09:41:26Z</cp:lastPrinted>
  <dcterms:created xsi:type="dcterms:W3CDTF">2005-08-02T11:12:42Z</dcterms:created>
  <dcterms:modified xsi:type="dcterms:W3CDTF">2017-11-02T13:21:53Z</dcterms:modified>
  <cp:category/>
  <cp:version/>
  <cp:contentType/>
  <cp:contentStatus/>
</cp:coreProperties>
</file>